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D8DD448-D904-45F1-81A7-7D9F02BE708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nvesticijų skaičiuoklė" sheetId="7" r:id="rId1"/>
    <sheet name="INV_Parinktys" sheetId="12" state="hidden" r:id="rId2"/>
    <sheet name="INV_Lentele" sheetId="11" state="hidden" r:id="rId3"/>
    <sheet name="Paskola_SK" sheetId="13" state="hidden" r:id="rId4"/>
    <sheet name="Paskola_VP" sheetId="14" state="hidden" r:id="rId5"/>
    <sheet name="Paskola_LNT" sheetId="15" state="hidden" r:id="rId6"/>
  </sheets>
  <definedNames>
    <definedName name="A" localSheetId="2">'Investicijų skaičiuoklė'!$E$11</definedName>
    <definedName name="A" localSheetId="1">'Investicijų skaičiuoklė'!$E$11</definedName>
    <definedName name="A" localSheetId="0">'Investicijų skaičiuoklė'!$E$11</definedName>
    <definedName name="A" localSheetId="5">Paskola_SK!$D$10</definedName>
    <definedName name="A" localSheetId="3">Paskola_SK!$D$10</definedName>
    <definedName name="A" localSheetId="4">Paskola_SK!$D$10</definedName>
    <definedName name="i" localSheetId="2">'Investicijų skaičiuoklė'!$E$8</definedName>
    <definedName name="i" localSheetId="1">'Investicijų skaičiuoklė'!$E$8</definedName>
    <definedName name="i" localSheetId="0">'Investicijų skaičiuoklė'!$E$8</definedName>
    <definedName name="i" localSheetId="5">Paskola_SK!$D$6</definedName>
    <definedName name="i" localSheetId="3">Paskola_SK!$D$6</definedName>
    <definedName name="i" localSheetId="4">Paskola_SK!$D$6</definedName>
    <definedName name="n" localSheetId="2">INV_Parinktys!$B$12</definedName>
    <definedName name="n" localSheetId="1">INV_Parinktys!$B$12</definedName>
    <definedName name="n" localSheetId="0">INV_Parinktys!$B$12</definedName>
    <definedName name="n" localSheetId="5">Paskola_VP!$B$12</definedName>
    <definedName name="n" localSheetId="3">Paskola_VP!$B$12</definedName>
    <definedName name="n" localSheetId="4">Paskola_VP!$B$12</definedName>
    <definedName name="p" localSheetId="2">INV_Parinktys!$B$11</definedName>
    <definedName name="p" localSheetId="1">INV_Parinktys!$B$11</definedName>
    <definedName name="p" localSheetId="0">INV_Parinktys!$B$11</definedName>
    <definedName name="p" localSheetId="5">Paskola_VP!$B$11</definedName>
    <definedName name="p" localSheetId="3">Paskola_VP!$B$11</definedName>
    <definedName name="p" localSheetId="4">Paskola_VP!$B$11</definedName>
    <definedName name="_xlnm.Print_Area" localSheetId="0">'Investicijų skaičiuoklė'!$B$2:$I$28</definedName>
    <definedName name="_xlnm.Print_Area" localSheetId="3">Paskola_SK!$A$1:$H$24</definedName>
    <definedName name="_xlnm.Print_Titles" localSheetId="0">'Investicijų skaičiuoklė'!$29:$29</definedName>
    <definedName name="_xlnm.Print_Titles" localSheetId="3">Paskola_SK!$25:$25</definedName>
    <definedName name="PV" localSheetId="2">'Investicijų skaičiuoklė'!$E$7</definedName>
    <definedName name="PV" localSheetId="1">'Investicijų skaičiuoklė'!$E$7</definedName>
    <definedName name="PV" localSheetId="0">'Investicijų skaičiuoklė'!$E$7</definedName>
    <definedName name="PV" localSheetId="5">Paskola_SK!$D$5</definedName>
    <definedName name="PV" localSheetId="3">Paskola_SK!$D$5</definedName>
    <definedName name="PV" localSheetId="4">Paskola_SK!$D$5</definedName>
    <definedName name="rate" localSheetId="2">INV_Lentele!$M$1</definedName>
    <definedName name="rate" localSheetId="1">INV_Lentele!$M$1</definedName>
    <definedName name="rate" localSheetId="0">INV_Lentele!$M$1</definedName>
    <definedName name="rate" localSheetId="5">Paskola_LNT!$M$1</definedName>
    <definedName name="rate" localSheetId="3">Paskola_LNT!$M$1</definedName>
    <definedName name="rate" localSheetId="4">Paskola_LNT!$M$1</definedName>
    <definedName name="rper" localSheetId="0">INV_Lentele!$M$1</definedName>
    <definedName name="rper" localSheetId="3">Paskola_LNT!$M$1</definedName>
    <definedName name="t" localSheetId="1">'Investicijų skaičiuoklė'!$E$9</definedName>
    <definedName name="t" localSheetId="0">'Investicijų skaičiuoklė'!$E$9</definedName>
    <definedName name="t" localSheetId="3">Paskola_SK!$D$7</definedName>
    <definedName name="t" localSheetId="4">Paskola_SK!$D$7</definedName>
    <definedName name="valuevx">42.314159</definedName>
    <definedName name="vertex42_copyright" hidden="1">"© 2019 Vertex42 LLC "</definedName>
    <definedName name="vertex42_id" hidden="1">"compound-interest-calculator.xlsx"</definedName>
    <definedName name="vertex42_title" hidden="1">"Compound Interest Calculator"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3" l="1"/>
  <c r="B21" i="14" s="1"/>
  <c r="D10" i="13"/>
  <c r="B22" i="14"/>
  <c r="D5" i="13"/>
  <c r="I11" i="7" s="1"/>
  <c r="L1" i="11"/>
  <c r="E10" i="7"/>
  <c r="D8" i="13" s="1"/>
  <c r="I6" i="7"/>
  <c r="D7" i="13"/>
  <c r="D6" i="13"/>
  <c r="C2" i="15" l="1"/>
  <c r="L1" i="15"/>
  <c r="B2" i="15"/>
  <c r="H2" i="15"/>
  <c r="B11" i="14"/>
  <c r="B12" i="14"/>
  <c r="B23" i="14" l="1"/>
  <c r="M1" i="15"/>
  <c r="E11" i="13"/>
  <c r="I2" i="15"/>
  <c r="F2" i="15"/>
  <c r="B13" i="14"/>
  <c r="B12" i="12"/>
  <c r="B11" i="12"/>
  <c r="C2" i="11"/>
  <c r="I2" i="11"/>
  <c r="H2" i="11"/>
  <c r="F2" i="11"/>
  <c r="B2" i="11"/>
  <c r="J2" i="11" s="1"/>
  <c r="B14" i="14" l="1"/>
  <c r="B24" i="14"/>
  <c r="A3" i="15"/>
  <c r="C3" i="15" s="1"/>
  <c r="B13" i="12"/>
  <c r="B3" i="15" l="1"/>
  <c r="E3" i="15"/>
  <c r="D3" i="15"/>
  <c r="F3" i="15" s="1"/>
  <c r="G3" i="15"/>
  <c r="I3" i="15" l="1"/>
  <c r="A4" i="15" s="1"/>
  <c r="C4" i="15" s="1"/>
  <c r="H3" i="15"/>
  <c r="B4" i="15" l="1"/>
  <c r="G4" i="15"/>
  <c r="E4" i="15"/>
  <c r="D4" i="15"/>
  <c r="F4" i="15" s="1"/>
  <c r="I4" i="15" l="1"/>
  <c r="H4" i="15"/>
  <c r="A5" i="15" l="1"/>
  <c r="D5" i="15" l="1"/>
  <c r="E5" i="15"/>
  <c r="C5" i="15"/>
  <c r="G5" i="15"/>
  <c r="B5" i="15"/>
  <c r="I5" i="15" l="1"/>
  <c r="A6" i="15" s="1"/>
  <c r="H5" i="15"/>
  <c r="F5" i="15"/>
  <c r="C6" i="15" l="1"/>
  <c r="B6" i="15"/>
  <c r="G6" i="15"/>
  <c r="E6" i="15"/>
  <c r="D6" i="15"/>
  <c r="F6" i="15" s="1"/>
  <c r="I6" i="15" l="1"/>
  <c r="A7" i="15" s="1"/>
  <c r="H6" i="15"/>
  <c r="G7" i="15" l="1"/>
  <c r="E7" i="15"/>
  <c r="B7" i="15"/>
  <c r="C7" i="15"/>
  <c r="D7" i="15"/>
  <c r="F7" i="15" l="1"/>
  <c r="H7" i="15"/>
  <c r="I7" i="15"/>
  <c r="A8" i="15" l="1"/>
  <c r="B8" i="15" l="1"/>
  <c r="C8" i="15"/>
  <c r="G8" i="15"/>
  <c r="D8" i="15"/>
  <c r="E8" i="15"/>
  <c r="H8" i="15" l="1"/>
  <c r="F8" i="15"/>
  <c r="I8" i="15"/>
  <c r="A9" i="15" s="1"/>
  <c r="C9" i="15" l="1"/>
  <c r="D9" i="15"/>
  <c r="F9" i="15" s="1"/>
  <c r="B9" i="15"/>
  <c r="E9" i="15"/>
  <c r="G9" i="15"/>
  <c r="I9" i="15" l="1"/>
  <c r="A10" i="15" s="1"/>
  <c r="H9" i="15"/>
  <c r="C10" i="15" l="1"/>
  <c r="G10" i="15"/>
  <c r="D10" i="15"/>
  <c r="E10" i="15"/>
  <c r="B10" i="15"/>
  <c r="I10" i="15" l="1"/>
  <c r="F10" i="15"/>
  <c r="H10" i="15"/>
  <c r="A11" i="15" l="1"/>
  <c r="C11" i="15" s="1"/>
  <c r="G11" i="15" l="1"/>
  <c r="E11" i="15"/>
  <c r="B11" i="15"/>
  <c r="D11" i="15"/>
  <c r="F11" i="15" s="1"/>
  <c r="I11" i="15" l="1"/>
  <c r="A12" i="15" s="1"/>
  <c r="C12" i="15" s="1"/>
  <c r="H11" i="15"/>
  <c r="E12" i="15" l="1"/>
  <c r="B12" i="15"/>
  <c r="G12" i="15"/>
  <c r="D12" i="15"/>
  <c r="F12" i="15" s="1"/>
  <c r="H12" i="15" l="1"/>
  <c r="I12" i="15"/>
  <c r="A13" i="15" l="1"/>
  <c r="G13" i="15" l="1"/>
  <c r="C13" i="15"/>
  <c r="B13" i="15"/>
  <c r="E13" i="15"/>
  <c r="D13" i="15"/>
  <c r="I13" i="15" l="1"/>
  <c r="F13" i="15"/>
  <c r="H13" i="15"/>
  <c r="A14" i="15" l="1"/>
  <c r="C14" i="15" l="1"/>
  <c r="D14" i="15"/>
  <c r="F14" i="15" s="1"/>
  <c r="G14" i="15"/>
  <c r="E14" i="15"/>
  <c r="B14" i="15"/>
  <c r="I14" i="15" l="1"/>
  <c r="A15" i="15" s="1"/>
  <c r="H14" i="15"/>
  <c r="C15" i="15" l="1"/>
  <c r="G15" i="15"/>
  <c r="E15" i="15"/>
  <c r="B15" i="15"/>
  <c r="D15" i="15"/>
  <c r="I15" i="15" l="1"/>
  <c r="A16" i="15" s="1"/>
  <c r="H15" i="15"/>
  <c r="F15" i="15"/>
  <c r="G16" i="15" l="1"/>
  <c r="E16" i="15"/>
  <c r="B16" i="15"/>
  <c r="D16" i="15"/>
  <c r="F16" i="15" s="1"/>
  <c r="C16" i="15"/>
  <c r="H16" i="15" l="1"/>
  <c r="I16" i="15"/>
  <c r="A17" i="15" l="1"/>
  <c r="G17" i="15" l="1"/>
  <c r="C17" i="15"/>
  <c r="B17" i="15"/>
  <c r="E17" i="15"/>
  <c r="D17" i="15"/>
  <c r="F17" i="15" s="1"/>
  <c r="I17" i="15" l="1"/>
  <c r="A18" i="15" s="1"/>
  <c r="H17" i="15"/>
  <c r="C18" i="15" l="1"/>
  <c r="E18" i="15"/>
  <c r="G18" i="15"/>
  <c r="B18" i="15"/>
  <c r="D18" i="15"/>
  <c r="F18" i="15" s="1"/>
  <c r="I18" i="15" l="1"/>
  <c r="H18" i="15"/>
  <c r="A19" i="15" l="1"/>
  <c r="G19" i="15" s="1"/>
  <c r="C19" i="15" l="1"/>
  <c r="B19" i="15"/>
  <c r="E19" i="15"/>
  <c r="D19" i="15"/>
  <c r="F19" i="15" s="1"/>
  <c r="H19" i="15" l="1"/>
  <c r="I19" i="15"/>
  <c r="A20" i="15" s="1"/>
  <c r="B20" i="15" s="1"/>
  <c r="G20" i="15" l="1"/>
  <c r="E20" i="15"/>
  <c r="D20" i="15"/>
  <c r="F20" i="15" s="1"/>
  <c r="C20" i="15"/>
  <c r="I20" i="15" l="1"/>
  <c r="A21" i="15" s="1"/>
  <c r="D21" i="15" s="1"/>
  <c r="F21" i="15" s="1"/>
  <c r="H20" i="15"/>
  <c r="E21" i="15" l="1"/>
  <c r="C21" i="15"/>
  <c r="G21" i="15"/>
  <c r="I21" i="15" s="1"/>
  <c r="B21" i="15"/>
  <c r="H21" i="15" l="1"/>
  <c r="A22" i="15"/>
  <c r="C22" i="15" s="1"/>
  <c r="D22" i="15" l="1"/>
  <c r="F22" i="15" s="1"/>
  <c r="B22" i="15"/>
  <c r="E22" i="15"/>
  <c r="G22" i="15"/>
  <c r="H22" i="15" l="1"/>
  <c r="I22" i="15"/>
  <c r="A23" i="15" s="1"/>
  <c r="G23" i="15" l="1"/>
  <c r="D23" i="15"/>
  <c r="F23" i="15" s="1"/>
  <c r="B23" i="15"/>
  <c r="E23" i="15"/>
  <c r="C23" i="15"/>
  <c r="I23" i="15" l="1"/>
  <c r="A24" i="15" s="1"/>
  <c r="H23" i="15"/>
  <c r="B24" i="15" l="1"/>
  <c r="G24" i="15"/>
  <c r="E24" i="15"/>
  <c r="D24" i="15"/>
  <c r="F24" i="15" s="1"/>
  <c r="C24" i="15"/>
  <c r="I24" i="15" l="1"/>
  <c r="A25" i="15" s="1"/>
  <c r="H24" i="15"/>
  <c r="G25" i="15" l="1"/>
  <c r="E25" i="15"/>
  <c r="C25" i="15"/>
  <c r="D25" i="15"/>
  <c r="F25" i="15" s="1"/>
  <c r="B25" i="15"/>
  <c r="I25" i="15" l="1"/>
  <c r="H25" i="15"/>
  <c r="A26" i="15" l="1"/>
  <c r="B26" i="15" l="1"/>
  <c r="E26" i="15"/>
  <c r="G26" i="15"/>
  <c r="D26" i="15"/>
  <c r="F26" i="15" s="1"/>
  <c r="C26" i="15"/>
  <c r="I26" i="15" l="1"/>
  <c r="A27" i="15" s="1"/>
  <c r="H26" i="15"/>
  <c r="G27" i="15" l="1"/>
  <c r="E27" i="15"/>
  <c r="B27" i="15"/>
  <c r="C27" i="15"/>
  <c r="D27" i="15"/>
  <c r="H27" i="15" s="1"/>
  <c r="I27" i="15" l="1"/>
  <c r="A28" i="15" s="1"/>
  <c r="F27" i="15"/>
  <c r="G28" i="15" l="1"/>
  <c r="D28" i="15"/>
  <c r="C28" i="15"/>
  <c r="B28" i="15"/>
  <c r="E28" i="15"/>
  <c r="H28" i="15" l="1"/>
  <c r="F28" i="15"/>
  <c r="I28" i="15"/>
  <c r="A29" i="15" l="1"/>
  <c r="G29" i="15" l="1"/>
  <c r="E29" i="15"/>
  <c r="D29" i="15"/>
  <c r="F29" i="15" s="1"/>
  <c r="C29" i="15"/>
  <c r="B29" i="15"/>
  <c r="I29" i="15" l="1"/>
  <c r="H29" i="15"/>
  <c r="A30" i="15" l="1"/>
  <c r="E30" i="15" l="1"/>
  <c r="B30" i="15"/>
  <c r="D30" i="15"/>
  <c r="G30" i="15"/>
  <c r="I30" i="15" s="1"/>
  <c r="C30" i="15"/>
  <c r="A31" i="15" l="1"/>
  <c r="F30" i="15"/>
  <c r="H30" i="15"/>
  <c r="B31" i="15" l="1"/>
  <c r="D31" i="15"/>
  <c r="G31" i="15"/>
  <c r="I31" i="15" s="1"/>
  <c r="E31" i="15"/>
  <c r="C31" i="15"/>
  <c r="F31" i="15"/>
  <c r="A32" i="15" l="1"/>
  <c r="H31" i="15"/>
  <c r="C32" i="15" l="1"/>
  <c r="D32" i="15"/>
  <c r="G32" i="15"/>
  <c r="E32" i="15"/>
  <c r="B32" i="15"/>
  <c r="I32" i="15" l="1"/>
  <c r="A33" i="15" s="1"/>
  <c r="H32" i="15"/>
  <c r="F32" i="15"/>
  <c r="B33" i="15" l="1"/>
  <c r="E33" i="15"/>
  <c r="G33" i="15"/>
  <c r="D33" i="15"/>
  <c r="F33" i="15" s="1"/>
  <c r="C33" i="15"/>
  <c r="I33" i="15" l="1"/>
  <c r="A34" i="15" s="1"/>
  <c r="H33" i="15"/>
  <c r="C34" i="15" l="1"/>
  <c r="E34" i="15"/>
  <c r="G34" i="15"/>
  <c r="D34" i="15"/>
  <c r="B34" i="15"/>
  <c r="F34" i="15" l="1"/>
  <c r="H34" i="15"/>
  <c r="I34" i="15"/>
  <c r="A35" i="15" l="1"/>
  <c r="D35" i="15" l="1"/>
  <c r="F35" i="15" s="1"/>
  <c r="G35" i="15"/>
  <c r="C35" i="15"/>
  <c r="E35" i="15"/>
  <c r="B35" i="15"/>
  <c r="I35" i="15" l="1"/>
  <c r="A36" i="15" s="1"/>
  <c r="H35" i="15"/>
  <c r="D36" i="15" l="1"/>
  <c r="F36" i="15" s="1"/>
  <c r="G36" i="15"/>
  <c r="E36" i="15"/>
  <c r="C36" i="15"/>
  <c r="B36" i="15"/>
  <c r="H36" i="15" l="1"/>
  <c r="I36" i="15"/>
  <c r="A37" i="15" s="1"/>
  <c r="B37" i="15" l="1"/>
  <c r="D37" i="15"/>
  <c r="G37" i="15"/>
  <c r="I37" i="15" s="1"/>
  <c r="E37" i="15"/>
  <c r="C37" i="15"/>
  <c r="A38" i="15" l="1"/>
  <c r="F37" i="15"/>
  <c r="H37" i="15"/>
  <c r="G38" i="15" l="1"/>
  <c r="D38" i="15"/>
  <c r="C38" i="15"/>
  <c r="B38" i="15"/>
  <c r="E38" i="15"/>
  <c r="F38" i="15"/>
  <c r="I38" i="15" l="1"/>
  <c r="H38" i="15"/>
  <c r="A39" i="15"/>
  <c r="G39" i="15" l="1"/>
  <c r="D39" i="15"/>
  <c r="B39" i="15"/>
  <c r="C39" i="15"/>
  <c r="E39" i="15"/>
  <c r="I39" i="15"/>
  <c r="F39" i="15" l="1"/>
  <c r="H39" i="15"/>
  <c r="A40" i="15"/>
  <c r="E40" i="15" l="1"/>
  <c r="D40" i="15"/>
  <c r="C40" i="15"/>
  <c r="G40" i="15"/>
  <c r="B40" i="15"/>
  <c r="I40" i="15" l="1"/>
  <c r="A41" i="15"/>
  <c r="F40" i="15"/>
  <c r="H40" i="15"/>
  <c r="B41" i="15" l="1"/>
  <c r="E41" i="15"/>
  <c r="C41" i="15"/>
  <c r="D41" i="15"/>
  <c r="F41" i="15" s="1"/>
  <c r="G41" i="15"/>
  <c r="I41" i="15" l="1"/>
  <c r="A42" i="15"/>
  <c r="H41" i="15"/>
  <c r="E42" i="15" l="1"/>
  <c r="C42" i="15"/>
  <c r="B42" i="15"/>
  <c r="D42" i="15"/>
  <c r="F42" i="15" s="1"/>
  <c r="G42" i="15"/>
  <c r="H42" i="15" l="1"/>
  <c r="I42" i="15"/>
  <c r="A43" i="15" l="1"/>
  <c r="C43" i="15" l="1"/>
  <c r="G43" i="15"/>
  <c r="E43" i="15"/>
  <c r="B43" i="15"/>
  <c r="D43" i="15"/>
  <c r="H43" i="15" l="1"/>
  <c r="F43" i="15"/>
  <c r="I43" i="15"/>
  <c r="A44" i="15" s="1"/>
  <c r="D44" i="15" l="1"/>
  <c r="B44" i="15"/>
  <c r="C44" i="15"/>
  <c r="E44" i="15"/>
  <c r="F44" i="15"/>
  <c r="G44" i="15"/>
  <c r="I44" i="15" s="1"/>
  <c r="A45" i="15" l="1"/>
  <c r="H44" i="15"/>
  <c r="G45" i="15" l="1"/>
  <c r="E45" i="15"/>
  <c r="D45" i="15"/>
  <c r="B45" i="15"/>
  <c r="C45" i="15"/>
  <c r="F45" i="15"/>
  <c r="H45" i="15" l="1"/>
  <c r="I45" i="15"/>
  <c r="A46" i="15" l="1"/>
  <c r="G46" i="15" s="1"/>
  <c r="D46" i="15" l="1"/>
  <c r="H46" i="15" s="1"/>
  <c r="C46" i="15"/>
  <c r="B46" i="15"/>
  <c r="E46" i="15"/>
  <c r="I46" i="15" l="1"/>
  <c r="F46" i="15"/>
  <c r="A47" i="15" l="1"/>
  <c r="E47" i="15" l="1"/>
  <c r="D47" i="15"/>
  <c r="G47" i="15"/>
  <c r="B47" i="15"/>
  <c r="C47" i="15"/>
  <c r="F47" i="15" l="1"/>
  <c r="H47" i="15"/>
  <c r="I47" i="15"/>
  <c r="A48" i="15" l="1"/>
  <c r="C48" i="15" l="1"/>
  <c r="B48" i="15"/>
  <c r="D48" i="15"/>
  <c r="G48" i="15"/>
  <c r="I48" i="15" s="1"/>
  <c r="E48" i="15"/>
  <c r="F48" i="15"/>
  <c r="A49" i="15" l="1"/>
  <c r="H48" i="15"/>
  <c r="E49" i="15" l="1"/>
  <c r="B49" i="15"/>
  <c r="C49" i="15"/>
  <c r="D49" i="15"/>
  <c r="F49" i="15" s="1"/>
  <c r="G49" i="15"/>
  <c r="I49" i="15" l="1"/>
  <c r="A50" i="15" s="1"/>
  <c r="H49" i="15"/>
  <c r="G50" i="15" l="1"/>
  <c r="B50" i="15"/>
  <c r="C50" i="15"/>
  <c r="D50" i="15"/>
  <c r="H50" i="15" s="1"/>
  <c r="E50" i="15"/>
  <c r="I50" i="15" l="1"/>
  <c r="F50" i="15"/>
  <c r="A51" i="15" l="1"/>
  <c r="E51" i="15" l="1"/>
  <c r="B51" i="15"/>
  <c r="C51" i="15"/>
  <c r="D51" i="15"/>
  <c r="G51" i="15"/>
  <c r="H51" i="15" l="1"/>
  <c r="I51" i="15"/>
  <c r="F51" i="15"/>
  <c r="A52" i="15" l="1"/>
  <c r="B52" i="15" l="1"/>
  <c r="C52" i="15"/>
  <c r="E52" i="15"/>
  <c r="D52" i="15"/>
  <c r="G52" i="15"/>
  <c r="H52" i="15" l="1"/>
  <c r="I52" i="15"/>
  <c r="F52" i="15"/>
  <c r="A53" i="15" l="1"/>
  <c r="C53" i="15" l="1"/>
  <c r="E53" i="15"/>
  <c r="G53" i="15"/>
  <c r="B53" i="15"/>
  <c r="D53" i="15"/>
  <c r="H53" i="15" l="1"/>
  <c r="I53" i="15"/>
  <c r="A54" i="15" s="1"/>
  <c r="F53" i="15"/>
  <c r="B54" i="15" l="1"/>
  <c r="G54" i="15"/>
  <c r="D54" i="15"/>
  <c r="E54" i="15"/>
  <c r="C54" i="15"/>
  <c r="H54" i="15" l="1"/>
  <c r="I54" i="15"/>
  <c r="F54" i="15"/>
  <c r="A55" i="15" l="1"/>
  <c r="G55" i="15" l="1"/>
  <c r="D55" i="15"/>
  <c r="E55" i="15"/>
  <c r="B55" i="15"/>
  <c r="C55" i="15"/>
  <c r="F55" i="15"/>
  <c r="H55" i="15" l="1"/>
  <c r="I55" i="15"/>
  <c r="A56" i="15" s="1"/>
  <c r="C56" i="15" l="1"/>
  <c r="E56" i="15"/>
  <c r="D56" i="15"/>
  <c r="F56" i="15" s="1"/>
  <c r="B56" i="15"/>
  <c r="G56" i="15"/>
  <c r="I56" i="15" s="1"/>
  <c r="A57" i="15" l="1"/>
  <c r="H56" i="15"/>
  <c r="D57" i="15" l="1"/>
  <c r="F57" i="15" s="1"/>
  <c r="B57" i="15"/>
  <c r="C57" i="15"/>
  <c r="G57" i="15"/>
  <c r="I57" i="15" s="1"/>
  <c r="E57" i="15"/>
  <c r="A58" i="15" l="1"/>
  <c r="H57" i="15"/>
  <c r="E58" i="15" l="1"/>
  <c r="D58" i="15"/>
  <c r="C58" i="15"/>
  <c r="B58" i="15"/>
  <c r="G58" i="15"/>
  <c r="I58" i="15" s="1"/>
  <c r="F58" i="15"/>
  <c r="A59" i="15" l="1"/>
  <c r="H58" i="15"/>
  <c r="G59" i="15" l="1"/>
  <c r="B59" i="15"/>
  <c r="D59" i="15"/>
  <c r="F59" i="15" s="1"/>
  <c r="E59" i="15"/>
  <c r="C59" i="15"/>
  <c r="I59" i="15" l="1"/>
  <c r="A60" i="15" s="1"/>
  <c r="H59" i="15"/>
  <c r="C60" i="15" l="1"/>
  <c r="B60" i="15"/>
  <c r="G60" i="15"/>
  <c r="D60" i="15"/>
  <c r="E60" i="15"/>
  <c r="I60" i="15" l="1"/>
  <c r="A61" i="15" s="1"/>
  <c r="F60" i="15"/>
  <c r="H60" i="15"/>
  <c r="B61" i="15" l="1"/>
  <c r="E61" i="15"/>
  <c r="D61" i="15"/>
  <c r="F61" i="15" s="1"/>
  <c r="G61" i="15"/>
  <c r="C61" i="15"/>
  <c r="I61" i="15" l="1"/>
  <c r="H61" i="15"/>
  <c r="A62" i="15" l="1"/>
  <c r="D62" i="15" l="1"/>
  <c r="F62" i="15" s="1"/>
  <c r="C62" i="15"/>
  <c r="E62" i="15"/>
  <c r="G62" i="15"/>
  <c r="I62" i="15" s="1"/>
  <c r="B62" i="15"/>
  <c r="A63" i="15" l="1"/>
  <c r="H62" i="15"/>
  <c r="E63" i="15" l="1"/>
  <c r="B63" i="15"/>
  <c r="G63" i="15"/>
  <c r="C63" i="15"/>
  <c r="D63" i="15"/>
  <c r="F63" i="15" s="1"/>
  <c r="I63" i="15" l="1"/>
  <c r="A64" i="15" s="1"/>
  <c r="H63" i="15"/>
  <c r="B64" i="15" l="1"/>
  <c r="D64" i="15"/>
  <c r="G64" i="15"/>
  <c r="C64" i="15"/>
  <c r="E64" i="15"/>
  <c r="H64" i="15" l="1"/>
  <c r="F64" i="15"/>
  <c r="I64" i="15"/>
  <c r="A65" i="15" s="1"/>
  <c r="G65" i="15" l="1"/>
  <c r="E65" i="15"/>
  <c r="D65" i="15"/>
  <c r="C65" i="15"/>
  <c r="B65" i="15"/>
  <c r="F65" i="15"/>
  <c r="H65" i="15" l="1"/>
  <c r="I65" i="15"/>
  <c r="A66" i="15"/>
  <c r="G66" i="15" l="1"/>
  <c r="B66" i="15"/>
  <c r="C66" i="15"/>
  <c r="D66" i="15"/>
  <c r="E66" i="15"/>
  <c r="H66" i="15" l="1"/>
  <c r="I66" i="15"/>
  <c r="F66" i="15"/>
  <c r="A67" i="15"/>
  <c r="C67" i="15" l="1"/>
  <c r="D67" i="15"/>
  <c r="B67" i="15"/>
  <c r="G67" i="15"/>
  <c r="I67" i="15" s="1"/>
  <c r="E67" i="15"/>
  <c r="H67" i="15" l="1"/>
  <c r="F67" i="15"/>
  <c r="A68" i="15"/>
  <c r="D68" i="15" l="1"/>
  <c r="F68" i="15" s="1"/>
  <c r="B68" i="15"/>
  <c r="G68" i="15"/>
  <c r="C68" i="15"/>
  <c r="E68" i="15"/>
  <c r="I68" i="15" l="1"/>
  <c r="A69" i="15" s="1"/>
  <c r="H68" i="15"/>
  <c r="B69" i="15" l="1"/>
  <c r="G69" i="15"/>
  <c r="C69" i="15"/>
  <c r="E69" i="15"/>
  <c r="D69" i="15"/>
  <c r="F69" i="15"/>
  <c r="I69" i="15" l="1"/>
  <c r="A70" i="15" s="1"/>
  <c r="H69" i="15"/>
  <c r="E70" i="15" l="1"/>
  <c r="B70" i="15"/>
  <c r="D70" i="15"/>
  <c r="G70" i="15"/>
  <c r="I70" i="15" s="1"/>
  <c r="C70" i="15"/>
  <c r="H70" i="15" l="1"/>
  <c r="F70" i="15"/>
  <c r="A71" i="15"/>
  <c r="E71" i="15" l="1"/>
  <c r="B71" i="15"/>
  <c r="G71" i="15"/>
  <c r="I71" i="15" s="1"/>
  <c r="D71" i="15"/>
  <c r="F71" i="15"/>
  <c r="C71" i="15"/>
  <c r="H71" i="15" l="1"/>
  <c r="A72" i="15"/>
  <c r="D72" i="15" l="1"/>
  <c r="C72" i="15"/>
  <c r="F72" i="15"/>
  <c r="G72" i="15"/>
  <c r="B72" i="15"/>
  <c r="E72" i="15"/>
  <c r="H72" i="15" l="1"/>
  <c r="I72" i="15"/>
  <c r="A73" i="15" s="1"/>
  <c r="G73" i="15" l="1"/>
  <c r="B73" i="15"/>
  <c r="C73" i="15"/>
  <c r="D73" i="15"/>
  <c r="H73" i="15" s="1"/>
  <c r="E73" i="15"/>
  <c r="F73" i="15"/>
  <c r="I73" i="15" l="1"/>
  <c r="A74" i="15"/>
  <c r="E74" i="15" l="1"/>
  <c r="B74" i="15"/>
  <c r="D74" i="15"/>
  <c r="C74" i="15"/>
  <c r="G74" i="15"/>
  <c r="I74" i="15" s="1"/>
  <c r="F74" i="15"/>
  <c r="H74" i="15" l="1"/>
  <c r="A75" i="15"/>
  <c r="B75" i="15" l="1"/>
  <c r="E75" i="15"/>
  <c r="G75" i="15"/>
  <c r="C75" i="15"/>
  <c r="D75" i="15"/>
  <c r="H75" i="15" l="1"/>
  <c r="F75" i="15"/>
  <c r="I75" i="15"/>
  <c r="A76" i="15" s="1"/>
  <c r="C76" i="15" l="1"/>
  <c r="G76" i="15"/>
  <c r="D76" i="15"/>
  <c r="H76" i="15" s="1"/>
  <c r="E76" i="15"/>
  <c r="I76" i="15"/>
  <c r="B76" i="15"/>
  <c r="F76" i="15" l="1"/>
  <c r="A77" i="15"/>
  <c r="D77" i="15" l="1"/>
  <c r="G77" i="15"/>
  <c r="E77" i="15"/>
  <c r="B77" i="15"/>
  <c r="C77" i="15"/>
  <c r="F77" i="15"/>
  <c r="I77" i="15"/>
  <c r="H77" i="15" l="1"/>
  <c r="A78" i="15"/>
  <c r="G78" i="15" l="1"/>
  <c r="B78" i="15"/>
  <c r="E78" i="15"/>
  <c r="D78" i="15"/>
  <c r="H78" i="15" s="1"/>
  <c r="C78" i="15"/>
  <c r="F78" i="15" l="1"/>
  <c r="I78" i="15"/>
  <c r="A79" i="15" s="1"/>
  <c r="C79" i="15" l="1"/>
  <c r="G79" i="15"/>
  <c r="E79" i="15"/>
  <c r="B79" i="15"/>
  <c r="D79" i="15"/>
  <c r="H79" i="15" s="1"/>
  <c r="I79" i="15" l="1"/>
  <c r="A80" i="15" s="1"/>
  <c r="F79" i="15"/>
  <c r="E80" i="15" l="1"/>
  <c r="G80" i="15"/>
  <c r="D80" i="15"/>
  <c r="H80" i="15" s="1"/>
  <c r="B80" i="15"/>
  <c r="C80" i="15"/>
  <c r="I80" i="15"/>
  <c r="F80" i="15"/>
  <c r="A81" i="15" l="1"/>
  <c r="C81" i="15" l="1"/>
  <c r="E81" i="15"/>
  <c r="G81" i="15"/>
  <c r="D81" i="15"/>
  <c r="H81" i="15" s="1"/>
  <c r="B81" i="15"/>
  <c r="F81" i="15" l="1"/>
  <c r="I81" i="15"/>
  <c r="A82" i="15"/>
  <c r="D82" i="15" l="1"/>
  <c r="B82" i="15"/>
  <c r="E82" i="15"/>
  <c r="C82" i="15"/>
  <c r="G82" i="15"/>
  <c r="I82" i="15" s="1"/>
  <c r="H82" i="15" l="1"/>
  <c r="F82" i="15"/>
  <c r="A83" i="15"/>
  <c r="E83" i="15" l="1"/>
  <c r="C83" i="15"/>
  <c r="D83" i="15"/>
  <c r="F83" i="15"/>
  <c r="G83" i="15"/>
  <c r="I83" i="15" s="1"/>
  <c r="B83" i="15"/>
  <c r="H83" i="15" l="1"/>
  <c r="A84" i="15"/>
  <c r="D84" i="15" l="1"/>
  <c r="F84" i="15" s="1"/>
  <c r="B84" i="15"/>
  <c r="G84" i="15"/>
  <c r="I84" i="15" s="1"/>
  <c r="E84" i="15"/>
  <c r="C84" i="15"/>
  <c r="H84" i="15" l="1"/>
  <c r="A85" i="15"/>
  <c r="G85" i="15" l="1"/>
  <c r="B85" i="15"/>
  <c r="E85" i="15"/>
  <c r="D85" i="15"/>
  <c r="H85" i="15" s="1"/>
  <c r="C85" i="15"/>
  <c r="I85" i="15"/>
  <c r="F85" i="15"/>
  <c r="A86" i="15" l="1"/>
  <c r="D86" i="15" l="1"/>
  <c r="G86" i="15"/>
  <c r="C86" i="15"/>
  <c r="I86" i="15"/>
  <c r="B86" i="15"/>
  <c r="E86" i="15"/>
  <c r="F86" i="15"/>
  <c r="H86" i="15" l="1"/>
  <c r="A87" i="15"/>
  <c r="B87" i="15" l="1"/>
  <c r="E87" i="15"/>
  <c r="G87" i="15"/>
  <c r="C87" i="15"/>
  <c r="D87" i="15"/>
  <c r="F87" i="15"/>
  <c r="I87" i="15" l="1"/>
  <c r="A88" i="15" s="1"/>
  <c r="H87" i="15"/>
  <c r="B88" i="15" l="1"/>
  <c r="D88" i="15"/>
  <c r="F88" i="15"/>
  <c r="E88" i="15"/>
  <c r="G88" i="15"/>
  <c r="I88" i="15" s="1"/>
  <c r="C88" i="15"/>
  <c r="H88" i="15" l="1"/>
  <c r="A89" i="15"/>
  <c r="B89" i="15" l="1"/>
  <c r="C89" i="15"/>
  <c r="E89" i="15"/>
  <c r="D89" i="15"/>
  <c r="G89" i="15"/>
  <c r="I89" i="15" s="1"/>
  <c r="F89" i="15"/>
  <c r="H89" i="15" l="1"/>
  <c r="A90" i="15"/>
  <c r="C90" i="15" l="1"/>
  <c r="B90" i="15"/>
  <c r="E90" i="15"/>
  <c r="D90" i="15"/>
  <c r="G90" i="15"/>
  <c r="F90" i="15"/>
  <c r="H90" i="15" l="1"/>
  <c r="I90" i="15"/>
  <c r="A91" i="15"/>
  <c r="E91" i="15" l="1"/>
  <c r="B91" i="15"/>
  <c r="G91" i="15"/>
  <c r="I91" i="15" s="1"/>
  <c r="D91" i="15"/>
  <c r="C91" i="15"/>
  <c r="H91" i="15" l="1"/>
  <c r="F91" i="15"/>
  <c r="A92" i="15"/>
  <c r="B92" i="15" l="1"/>
  <c r="G92" i="15"/>
  <c r="C92" i="15"/>
  <c r="D92" i="15"/>
  <c r="F92" i="15"/>
  <c r="E92" i="15"/>
  <c r="I92" i="15" l="1"/>
  <c r="A93" i="15" s="1"/>
  <c r="H92" i="15"/>
  <c r="E93" i="15" l="1"/>
  <c r="C93" i="15"/>
  <c r="B93" i="15"/>
  <c r="F93" i="15"/>
  <c r="D93" i="15"/>
  <c r="G93" i="15"/>
  <c r="I93" i="15" s="1"/>
  <c r="H93" i="15" l="1"/>
  <c r="A94" i="15"/>
  <c r="D94" i="15" l="1"/>
  <c r="F94" i="15" s="1"/>
  <c r="B94" i="15"/>
  <c r="E94" i="15"/>
  <c r="C94" i="15"/>
  <c r="G94" i="15"/>
  <c r="I94" i="15" l="1"/>
  <c r="A95" i="15" s="1"/>
  <c r="H94" i="15"/>
  <c r="D95" i="15" l="1"/>
  <c r="C95" i="15"/>
  <c r="E95" i="15"/>
  <c r="G95" i="15"/>
  <c r="I95" i="15" s="1"/>
  <c r="B95" i="15"/>
  <c r="F95" i="15"/>
  <c r="H95" i="15" l="1"/>
  <c r="A96" i="15"/>
  <c r="D96" i="15" l="1"/>
  <c r="G96" i="15"/>
  <c r="I96" i="15" s="1"/>
  <c r="C96" i="15"/>
  <c r="E96" i="15"/>
  <c r="B96" i="15"/>
  <c r="F96" i="15"/>
  <c r="H96" i="15" l="1"/>
  <c r="A97" i="15"/>
  <c r="D97" i="15" l="1"/>
  <c r="B97" i="15"/>
  <c r="E97" i="15"/>
  <c r="G97" i="15"/>
  <c r="I97" i="15" s="1"/>
  <c r="C97" i="15"/>
  <c r="F97" i="15"/>
  <c r="H97" i="15" l="1"/>
  <c r="A98" i="15"/>
  <c r="C98" i="15" l="1"/>
  <c r="D98" i="15"/>
  <c r="H98" i="15" s="1"/>
  <c r="G98" i="15"/>
  <c r="E98" i="15"/>
  <c r="B98" i="15"/>
  <c r="F98" i="15" l="1"/>
  <c r="I98" i="15"/>
  <c r="A99" i="15" s="1"/>
  <c r="G99" i="15" l="1"/>
  <c r="C99" i="15"/>
  <c r="D99" i="15"/>
  <c r="E99" i="15"/>
  <c r="B99" i="15"/>
  <c r="H99" i="15" l="1"/>
  <c r="F99" i="15"/>
  <c r="I99" i="15"/>
  <c r="A100" i="15" s="1"/>
  <c r="B100" i="15" l="1"/>
  <c r="D100" i="15"/>
  <c r="G100" i="15"/>
  <c r="C100" i="15"/>
  <c r="E100" i="15"/>
  <c r="F100" i="15"/>
  <c r="I100" i="15" l="1"/>
  <c r="A101" i="15" s="1"/>
  <c r="H100" i="15"/>
  <c r="B101" i="15" l="1"/>
  <c r="D101" i="15"/>
  <c r="G101" i="15"/>
  <c r="I101" i="15" s="1"/>
  <c r="C101" i="15"/>
  <c r="E101" i="15"/>
  <c r="F101" i="15"/>
  <c r="H101" i="15" l="1"/>
  <c r="A102" i="15"/>
  <c r="D102" i="15" l="1"/>
  <c r="F102" i="15"/>
  <c r="B102" i="15"/>
  <c r="C102" i="15"/>
  <c r="E102" i="15"/>
  <c r="G102" i="15"/>
  <c r="I102" i="15" s="1"/>
  <c r="H102" i="15" l="1"/>
  <c r="A103" i="15"/>
  <c r="D103" i="15" l="1"/>
  <c r="G103" i="15"/>
  <c r="I103" i="15" s="1"/>
  <c r="C103" i="15"/>
  <c r="E103" i="15"/>
  <c r="F103" i="15"/>
  <c r="B103" i="15"/>
  <c r="H103" i="15" l="1"/>
  <c r="A104" i="15"/>
  <c r="B104" i="15" l="1"/>
  <c r="C104" i="15"/>
  <c r="D104" i="15"/>
  <c r="E104" i="15"/>
  <c r="G104" i="15"/>
  <c r="I104" i="15" s="1"/>
  <c r="H104" i="15" l="1"/>
  <c r="F104" i="15"/>
  <c r="A105" i="15"/>
  <c r="B105" i="15" l="1"/>
  <c r="G105" i="15"/>
  <c r="E105" i="15"/>
  <c r="D105" i="15"/>
  <c r="H105" i="15" s="1"/>
  <c r="C105" i="15"/>
  <c r="F105" i="15"/>
  <c r="I105" i="15" l="1"/>
  <c r="A106" i="15" s="1"/>
  <c r="G106" i="15" l="1"/>
  <c r="B106" i="15"/>
  <c r="E106" i="15"/>
  <c r="D106" i="15"/>
  <c r="C106" i="15"/>
  <c r="F106" i="15"/>
  <c r="I106" i="15" l="1"/>
  <c r="H106" i="15"/>
  <c r="A107" i="15"/>
  <c r="C107" i="15" l="1"/>
  <c r="D107" i="15"/>
  <c r="B107" i="15"/>
  <c r="E107" i="15"/>
  <c r="G107" i="15"/>
  <c r="H107" i="15" l="1"/>
  <c r="F107" i="15"/>
  <c r="I107" i="15"/>
  <c r="A108" i="15" s="1"/>
  <c r="E108" i="15" l="1"/>
  <c r="B108" i="15"/>
  <c r="C108" i="15"/>
  <c r="D108" i="15"/>
  <c r="H108" i="15" s="1"/>
  <c r="G108" i="15"/>
  <c r="F108" i="15" l="1"/>
  <c r="I108" i="15"/>
  <c r="A109" i="15" s="1"/>
  <c r="E109" i="15" l="1"/>
  <c r="D109" i="15"/>
  <c r="C109" i="15"/>
  <c r="G109" i="15"/>
  <c r="I109" i="15" s="1"/>
  <c r="F109" i="15"/>
  <c r="B109" i="15"/>
  <c r="H109" i="15" l="1"/>
  <c r="A110" i="15"/>
  <c r="D110" i="15" l="1"/>
  <c r="C110" i="15"/>
  <c r="E110" i="15"/>
  <c r="F110" i="15"/>
  <c r="B110" i="15"/>
  <c r="G110" i="15"/>
  <c r="I110" i="15" s="1"/>
  <c r="H110" i="15" l="1"/>
  <c r="A111" i="15"/>
  <c r="E111" i="15" l="1"/>
  <c r="G111" i="15"/>
  <c r="C111" i="15"/>
  <c r="D111" i="15"/>
  <c r="B111" i="15"/>
  <c r="F111" i="15"/>
  <c r="I111" i="15" l="1"/>
  <c r="H111" i="15"/>
  <c r="A112" i="15"/>
  <c r="E112" i="15" l="1"/>
  <c r="D112" i="15"/>
  <c r="C112" i="15"/>
  <c r="F112" i="15"/>
  <c r="G112" i="15"/>
  <c r="I112" i="15" s="1"/>
  <c r="B112" i="15"/>
  <c r="H112" i="15" l="1"/>
  <c r="A113" i="15"/>
  <c r="E113" i="15" l="1"/>
  <c r="C113" i="15"/>
  <c r="D113" i="15"/>
  <c r="G113" i="15"/>
  <c r="I113" i="15" s="1"/>
  <c r="F113" i="15"/>
  <c r="B113" i="15"/>
  <c r="H113" i="15" l="1"/>
  <c r="A114" i="15"/>
  <c r="E114" i="15" l="1"/>
  <c r="C114" i="15"/>
  <c r="D114" i="15"/>
  <c r="B114" i="15"/>
  <c r="G114" i="15"/>
  <c r="I114" i="15" s="1"/>
  <c r="H114" i="15" l="1"/>
  <c r="F114" i="15"/>
  <c r="A115" i="15"/>
  <c r="E115" i="15" l="1"/>
  <c r="B115" i="15"/>
  <c r="G115" i="15"/>
  <c r="C115" i="15"/>
  <c r="D115" i="15"/>
  <c r="H115" i="15" s="1"/>
  <c r="F115" i="15" l="1"/>
  <c r="I115" i="15"/>
  <c r="A116" i="15" s="1"/>
  <c r="E116" i="15" l="1"/>
  <c r="G116" i="15"/>
  <c r="B116" i="15"/>
  <c r="C116" i="15"/>
  <c r="D116" i="15"/>
  <c r="H116" i="15" s="1"/>
  <c r="F116" i="15" l="1"/>
  <c r="I116" i="15"/>
  <c r="A117" i="15"/>
  <c r="G117" i="15" l="1"/>
  <c r="D117" i="15"/>
  <c r="E117" i="15"/>
  <c r="C117" i="15"/>
  <c r="F117" i="15"/>
  <c r="B117" i="15"/>
  <c r="I117" i="15" l="1"/>
  <c r="H117" i="15"/>
  <c r="A118" i="15"/>
  <c r="G118" i="15" l="1"/>
  <c r="B118" i="15"/>
  <c r="C118" i="15"/>
  <c r="D118" i="15"/>
  <c r="H118" i="15" s="1"/>
  <c r="E118" i="15"/>
  <c r="F118" i="15" l="1"/>
  <c r="I118" i="15"/>
  <c r="A119" i="15" s="1"/>
  <c r="C119" i="15" l="1"/>
  <c r="B119" i="15"/>
  <c r="D119" i="15"/>
  <c r="E119" i="15"/>
  <c r="G119" i="15"/>
  <c r="I119" i="15" s="1"/>
  <c r="F119" i="15"/>
  <c r="H119" i="15" l="1"/>
  <c r="A120" i="15"/>
  <c r="B120" i="15" l="1"/>
  <c r="G120" i="15"/>
  <c r="C120" i="15"/>
  <c r="D120" i="15"/>
  <c r="H120" i="15" s="1"/>
  <c r="E120" i="15"/>
  <c r="F120" i="15"/>
  <c r="I120" i="15" l="1"/>
  <c r="A121" i="15"/>
  <c r="C121" i="15" l="1"/>
  <c r="D121" i="15"/>
  <c r="G121" i="15"/>
  <c r="I121" i="15" s="1"/>
  <c r="B121" i="15"/>
  <c r="F121" i="15"/>
  <c r="E121" i="15"/>
  <c r="H121" i="15" l="1"/>
  <c r="A122" i="15"/>
  <c r="B122" i="15" l="1"/>
  <c r="C122" i="15"/>
  <c r="G122" i="15"/>
  <c r="D122" i="15"/>
  <c r="E122" i="15"/>
  <c r="F122" i="15"/>
  <c r="I122" i="15"/>
  <c r="H122" i="15" l="1"/>
  <c r="A123" i="15"/>
  <c r="B123" i="15" l="1"/>
  <c r="D123" i="15"/>
  <c r="C123" i="15"/>
  <c r="E123" i="15"/>
  <c r="F123" i="15"/>
  <c r="G123" i="15"/>
  <c r="I123" i="15" s="1"/>
  <c r="H123" i="15" l="1"/>
  <c r="A124" i="15"/>
  <c r="E124" i="15" l="1"/>
  <c r="D124" i="15"/>
  <c r="F124" i="15"/>
  <c r="G124" i="15"/>
  <c r="I124" i="15" s="1"/>
  <c r="C124" i="15"/>
  <c r="B124" i="15"/>
  <c r="H124" i="15" l="1"/>
  <c r="A125" i="15"/>
  <c r="E125" i="15" l="1"/>
  <c r="C125" i="15"/>
  <c r="D125" i="15"/>
  <c r="H125" i="15" s="1"/>
  <c r="G125" i="15"/>
  <c r="I125" i="15" s="1"/>
  <c r="F125" i="15"/>
  <c r="B125" i="15"/>
  <c r="A126" i="15" l="1"/>
  <c r="D126" i="15" l="1"/>
  <c r="G126" i="15"/>
  <c r="B126" i="15"/>
  <c r="C126" i="15"/>
  <c r="E126" i="15"/>
  <c r="F126" i="15"/>
  <c r="I126" i="15"/>
  <c r="H126" i="15" l="1"/>
  <c r="A127" i="15"/>
  <c r="E127" i="15" l="1"/>
  <c r="B127" i="15"/>
  <c r="C127" i="15"/>
  <c r="G127" i="15"/>
  <c r="D127" i="15"/>
  <c r="H127" i="15" s="1"/>
  <c r="I127" i="15" l="1"/>
  <c r="F127" i="15"/>
  <c r="A128" i="15"/>
  <c r="E128" i="15" l="1"/>
  <c r="B128" i="15"/>
  <c r="D128" i="15"/>
  <c r="H128" i="15" s="1"/>
  <c r="G128" i="15"/>
  <c r="I128" i="15" s="1"/>
  <c r="C128" i="15"/>
  <c r="F128" i="15" l="1"/>
  <c r="A129" i="15"/>
  <c r="D129" i="15" l="1"/>
  <c r="G129" i="15"/>
  <c r="I129" i="15" s="1"/>
  <c r="B129" i="15"/>
  <c r="C129" i="15"/>
  <c r="E129" i="15"/>
  <c r="F129" i="15"/>
  <c r="H129" i="15" l="1"/>
  <c r="A130" i="15"/>
  <c r="B130" i="15" l="1"/>
  <c r="C130" i="15"/>
  <c r="G130" i="15"/>
  <c r="I130" i="15" s="1"/>
  <c r="E130" i="15"/>
  <c r="D130" i="15"/>
  <c r="H130" i="15" s="1"/>
  <c r="F130" i="15" l="1"/>
  <c r="A131" i="15"/>
  <c r="E131" i="15" l="1"/>
  <c r="C131" i="15"/>
  <c r="G131" i="15"/>
  <c r="D131" i="15"/>
  <c r="H131" i="15" s="1"/>
  <c r="B131" i="15"/>
  <c r="F131" i="15" l="1"/>
  <c r="I131" i="15"/>
  <c r="A132" i="15" s="1"/>
  <c r="E132" i="15" l="1"/>
  <c r="C132" i="15"/>
  <c r="B132" i="15"/>
  <c r="G132" i="15"/>
  <c r="I132" i="15" s="1"/>
  <c r="D132" i="15"/>
  <c r="H132" i="15" s="1"/>
  <c r="F132" i="15" l="1"/>
  <c r="A133" i="15"/>
  <c r="D133" i="15" l="1"/>
  <c r="H133" i="15" s="1"/>
  <c r="F133" i="15"/>
  <c r="G133" i="15"/>
  <c r="C133" i="15"/>
  <c r="E133" i="15"/>
  <c r="I133" i="15"/>
  <c r="B133" i="15"/>
  <c r="A134" i="15" l="1"/>
  <c r="E134" i="15" l="1"/>
  <c r="G134" i="15"/>
  <c r="I134" i="15" s="1"/>
  <c r="D134" i="15"/>
  <c r="H134" i="15" s="1"/>
  <c r="B134" i="15"/>
  <c r="F134" i="15"/>
  <c r="C134" i="15"/>
  <c r="A135" i="15" l="1"/>
  <c r="F135" i="15" l="1"/>
  <c r="E135" i="15"/>
  <c r="C135" i="15"/>
  <c r="D135" i="15"/>
  <c r="H135" i="15" s="1"/>
  <c r="G135" i="15"/>
  <c r="I135" i="15" s="1"/>
  <c r="B135" i="15"/>
  <c r="A136" i="15" l="1"/>
  <c r="B136" i="15" l="1"/>
  <c r="G136" i="15"/>
  <c r="C136" i="15"/>
  <c r="I136" i="15"/>
  <c r="E136" i="15"/>
  <c r="F136" i="15"/>
  <c r="D136" i="15"/>
  <c r="H136" i="15" s="1"/>
  <c r="A137" i="15" l="1"/>
  <c r="C137" i="15" l="1"/>
  <c r="B137" i="15"/>
  <c r="E137" i="15"/>
  <c r="F137" i="15"/>
  <c r="G137" i="15"/>
  <c r="I137" i="15" s="1"/>
  <c r="D137" i="15"/>
  <c r="H137" i="15" s="1"/>
  <c r="A138" i="15" l="1"/>
  <c r="C138" i="15" l="1"/>
  <c r="G138" i="15"/>
  <c r="I138" i="15" s="1"/>
  <c r="B138" i="15"/>
  <c r="D138" i="15"/>
  <c r="H138" i="15" s="1"/>
  <c r="E138" i="15"/>
  <c r="F138" i="15"/>
  <c r="A139" i="15" l="1"/>
  <c r="D139" i="15" l="1"/>
  <c r="H139" i="15" s="1"/>
  <c r="I139" i="15"/>
  <c r="F139" i="15"/>
  <c r="C139" i="15"/>
  <c r="B139" i="15"/>
  <c r="G139" i="15"/>
  <c r="E139" i="15"/>
  <c r="A140" i="15" l="1"/>
  <c r="E140" i="15" l="1"/>
  <c r="G140" i="15"/>
  <c r="I140" i="15" s="1"/>
  <c r="B140" i="15"/>
  <c r="C140" i="15"/>
  <c r="D140" i="15"/>
  <c r="H140" i="15" s="1"/>
  <c r="F140" i="15"/>
  <c r="A141" i="15" l="1"/>
  <c r="E141" i="15" l="1"/>
  <c r="B141" i="15"/>
  <c r="G141" i="15"/>
  <c r="I141" i="15" s="1"/>
  <c r="D141" i="15"/>
  <c r="H141" i="15" s="1"/>
  <c r="C141" i="15"/>
  <c r="F141" i="15"/>
  <c r="A142" i="15" l="1"/>
  <c r="E142" i="15" l="1"/>
  <c r="G142" i="15"/>
  <c r="I142" i="15" s="1"/>
  <c r="F142" i="15"/>
  <c r="B142" i="15"/>
  <c r="D142" i="15"/>
  <c r="H142" i="15" s="1"/>
  <c r="C142" i="15"/>
  <c r="A143" i="15" l="1"/>
  <c r="D143" i="15" l="1"/>
  <c r="H143" i="15" s="1"/>
  <c r="G143" i="15"/>
  <c r="I143" i="15" s="1"/>
  <c r="C143" i="15"/>
  <c r="E143" i="15"/>
  <c r="F143" i="15"/>
  <c r="B143" i="15"/>
  <c r="A144" i="15" l="1"/>
  <c r="G144" i="15" l="1"/>
  <c r="I144" i="15" s="1"/>
  <c r="E144" i="15"/>
  <c r="C144" i="15"/>
  <c r="D144" i="15"/>
  <c r="H144" i="15" s="1"/>
  <c r="F144" i="15"/>
  <c r="B144" i="15"/>
  <c r="A145" i="15" l="1"/>
  <c r="G145" i="15" l="1"/>
  <c r="I145" i="15" s="1"/>
  <c r="D145" i="15"/>
  <c r="H145" i="15" s="1"/>
  <c r="C145" i="15"/>
  <c r="E145" i="15"/>
  <c r="F145" i="15"/>
  <c r="B145" i="15"/>
  <c r="A146" i="15" l="1"/>
  <c r="C146" i="15" l="1"/>
  <c r="E146" i="15"/>
  <c r="D146" i="15"/>
  <c r="H146" i="15" s="1"/>
  <c r="F146" i="15"/>
  <c r="B146" i="15"/>
  <c r="G146" i="15"/>
  <c r="I146" i="15" s="1"/>
  <c r="A147" i="15" l="1"/>
  <c r="I147" i="15" l="1"/>
  <c r="F147" i="15"/>
  <c r="D147" i="15"/>
  <c r="H147" i="15" s="1"/>
  <c r="B147" i="15"/>
  <c r="G147" i="15"/>
  <c r="C147" i="15"/>
  <c r="E147" i="15"/>
  <c r="A148" i="15" l="1"/>
  <c r="C148" i="15" l="1"/>
  <c r="G148" i="15"/>
  <c r="I148" i="15" s="1"/>
  <c r="F148" i="15"/>
  <c r="B148" i="15"/>
  <c r="D148" i="15"/>
  <c r="H148" i="15" s="1"/>
  <c r="E148" i="15"/>
  <c r="A149" i="15" l="1"/>
  <c r="E149" i="15" l="1"/>
  <c r="C149" i="15"/>
  <c r="B149" i="15"/>
  <c r="D149" i="15"/>
  <c r="H149" i="15" s="1"/>
  <c r="G149" i="15"/>
  <c r="I149" i="15" s="1"/>
  <c r="F149" i="15"/>
  <c r="A150" i="15" l="1"/>
  <c r="B150" i="15" l="1"/>
  <c r="G150" i="15"/>
  <c r="D150" i="15"/>
  <c r="H150" i="15" s="1"/>
  <c r="I150" i="15"/>
  <c r="F150" i="15"/>
  <c r="C150" i="15"/>
  <c r="E150" i="15"/>
  <c r="A151" i="15" l="1"/>
  <c r="G151" i="15" l="1"/>
  <c r="D151" i="15"/>
  <c r="H151" i="15" s="1"/>
  <c r="C151" i="15"/>
  <c r="I151" i="15"/>
  <c r="B151" i="15"/>
  <c r="E151" i="15"/>
  <c r="F151" i="15"/>
  <c r="A152" i="15" l="1"/>
  <c r="G152" i="15" l="1"/>
  <c r="D152" i="15"/>
  <c r="H152" i="15" s="1"/>
  <c r="C152" i="15"/>
  <c r="B152" i="15"/>
  <c r="E152" i="15"/>
  <c r="F152" i="15"/>
  <c r="I152" i="15"/>
  <c r="A153" i="15" l="1"/>
  <c r="C153" i="15" l="1"/>
  <c r="F153" i="15"/>
  <c r="I153" i="15"/>
  <c r="E153" i="15"/>
  <c r="B153" i="15"/>
  <c r="D153" i="15"/>
  <c r="H153" i="15" s="1"/>
  <c r="G153" i="15"/>
  <c r="A154" i="15" l="1"/>
  <c r="G154" i="15" l="1"/>
  <c r="I154" i="15" s="1"/>
  <c r="D154" i="15"/>
  <c r="H154" i="15" s="1"/>
  <c r="E154" i="15"/>
  <c r="F154" i="15"/>
  <c r="B154" i="15"/>
  <c r="C154" i="15"/>
  <c r="A155" i="15" l="1"/>
  <c r="D155" i="15" l="1"/>
  <c r="H155" i="15" s="1"/>
  <c r="B155" i="15"/>
  <c r="G155" i="15"/>
  <c r="I155" i="15" s="1"/>
  <c r="C155" i="15"/>
  <c r="E155" i="15"/>
  <c r="F155" i="15"/>
  <c r="A156" i="15" l="1"/>
  <c r="G156" i="15" l="1"/>
  <c r="I156" i="15" s="1"/>
  <c r="C156" i="15"/>
  <c r="E156" i="15"/>
  <c r="D156" i="15"/>
  <c r="H156" i="15" s="1"/>
  <c r="F156" i="15"/>
  <c r="B156" i="15"/>
  <c r="A157" i="15" l="1"/>
  <c r="G157" i="15" l="1"/>
  <c r="C157" i="15"/>
  <c r="B157" i="15"/>
  <c r="E157" i="15"/>
  <c r="I157" i="15"/>
  <c r="F157" i="15"/>
  <c r="D157" i="15"/>
  <c r="H157" i="15" s="1"/>
  <c r="A158" i="15" l="1"/>
  <c r="B158" i="15" l="1"/>
  <c r="F158" i="15"/>
  <c r="E158" i="15"/>
  <c r="G158" i="15"/>
  <c r="I158" i="15" s="1"/>
  <c r="D158" i="15"/>
  <c r="H158" i="15" s="1"/>
  <c r="C158" i="15"/>
  <c r="A159" i="15" l="1"/>
  <c r="D159" i="15" l="1"/>
  <c r="H159" i="15" s="1"/>
  <c r="E159" i="15"/>
  <c r="F159" i="15"/>
  <c r="B159" i="15"/>
  <c r="G159" i="15"/>
  <c r="I159" i="15" s="1"/>
  <c r="C159" i="15"/>
  <c r="A160" i="15" l="1"/>
  <c r="E160" i="15" l="1"/>
  <c r="C160" i="15"/>
  <c r="D160" i="15"/>
  <c r="H160" i="15" s="1"/>
  <c r="G160" i="15"/>
  <c r="I160" i="15" s="1"/>
  <c r="F160" i="15"/>
  <c r="B160" i="15"/>
  <c r="A161" i="15" l="1"/>
  <c r="D161" i="15" l="1"/>
  <c r="H161" i="15" s="1"/>
  <c r="B161" i="15"/>
  <c r="G161" i="15"/>
  <c r="I161" i="15" s="1"/>
  <c r="E161" i="15"/>
  <c r="F161" i="15"/>
  <c r="C161" i="15"/>
  <c r="A162" i="15" l="1"/>
  <c r="E162" i="15" l="1"/>
  <c r="D162" i="15"/>
  <c r="H162" i="15" s="1"/>
  <c r="C162" i="15"/>
  <c r="B162" i="15"/>
  <c r="G162" i="15"/>
  <c r="I162" i="15"/>
  <c r="F162" i="15"/>
  <c r="A163" i="15" l="1"/>
  <c r="D163" i="15" l="1"/>
  <c r="H163" i="15" s="1"/>
  <c r="G163" i="15"/>
  <c r="I163" i="15" s="1"/>
  <c r="E163" i="15"/>
  <c r="B163" i="15"/>
  <c r="F163" i="15"/>
  <c r="C163" i="15"/>
  <c r="A164" i="15" l="1"/>
  <c r="E164" i="15" l="1"/>
  <c r="B164" i="15"/>
  <c r="G164" i="15"/>
  <c r="I164" i="15" s="1"/>
  <c r="C164" i="15"/>
  <c r="D164" i="15"/>
  <c r="H164" i="15" s="1"/>
  <c r="F164" i="15"/>
  <c r="A165" i="15" l="1"/>
  <c r="E165" i="15" l="1"/>
  <c r="C165" i="15"/>
  <c r="B165" i="15"/>
  <c r="G165" i="15"/>
  <c r="I165" i="15" s="1"/>
  <c r="D165" i="15"/>
  <c r="H165" i="15" s="1"/>
  <c r="F165" i="15"/>
  <c r="A166" i="15" l="1"/>
  <c r="C166" i="15" l="1"/>
  <c r="G166" i="15"/>
  <c r="I166" i="15" s="1"/>
  <c r="E166" i="15"/>
  <c r="B166" i="15"/>
  <c r="F166" i="15"/>
  <c r="D166" i="15"/>
  <c r="H166" i="15" s="1"/>
  <c r="A167" i="15" l="1"/>
  <c r="D167" i="15" l="1"/>
  <c r="H167" i="15" s="1"/>
  <c r="E167" i="15"/>
  <c r="G167" i="15"/>
  <c r="I167" i="15" s="1"/>
  <c r="F167" i="15"/>
  <c r="B167" i="15"/>
  <c r="C167" i="15"/>
  <c r="A168" i="15" l="1"/>
  <c r="E168" i="15" l="1"/>
  <c r="G168" i="15"/>
  <c r="B168" i="15"/>
  <c r="F168" i="15"/>
  <c r="C168" i="15"/>
  <c r="I168" i="15"/>
  <c r="D168" i="15"/>
  <c r="H168" i="15" s="1"/>
  <c r="A169" i="15" l="1"/>
  <c r="C169" i="15" l="1"/>
  <c r="D169" i="15"/>
  <c r="H169" i="15" s="1"/>
  <c r="G169" i="15"/>
  <c r="I169" i="15" s="1"/>
  <c r="B169" i="15"/>
  <c r="F169" i="15"/>
  <c r="E169" i="15"/>
  <c r="A170" i="15" l="1"/>
  <c r="E170" i="15" l="1"/>
  <c r="G170" i="15"/>
  <c r="D170" i="15"/>
  <c r="H170" i="15" s="1"/>
  <c r="B170" i="15"/>
  <c r="I170" i="15"/>
  <c r="C170" i="15"/>
  <c r="F170" i="15"/>
  <c r="A171" i="15" l="1"/>
  <c r="E171" i="15" l="1"/>
  <c r="C171" i="15"/>
  <c r="D171" i="15"/>
  <c r="H171" i="15" s="1"/>
  <c r="G171" i="15"/>
  <c r="I171" i="15" s="1"/>
  <c r="F171" i="15"/>
  <c r="B171" i="15"/>
  <c r="A172" i="15" l="1"/>
  <c r="D172" i="15" l="1"/>
  <c r="H172" i="15" s="1"/>
  <c r="B172" i="15"/>
  <c r="G172" i="15"/>
  <c r="I172" i="15" s="1"/>
  <c r="F172" i="15"/>
  <c r="E172" i="15"/>
  <c r="C172" i="15"/>
  <c r="A173" i="15" l="1"/>
  <c r="F173" i="15" l="1"/>
  <c r="B173" i="15"/>
  <c r="G173" i="15"/>
  <c r="I173" i="15" s="1"/>
  <c r="C173" i="15"/>
  <c r="D173" i="15"/>
  <c r="H173" i="15" s="1"/>
  <c r="E173" i="15"/>
  <c r="A174" i="15" l="1"/>
  <c r="B174" i="15" l="1"/>
  <c r="C174" i="15"/>
  <c r="D174" i="15"/>
  <c r="H174" i="15" s="1"/>
  <c r="E174" i="15"/>
  <c r="G174" i="15"/>
  <c r="I174" i="15" s="1"/>
  <c r="F174" i="15"/>
  <c r="A175" i="15" l="1"/>
  <c r="D175" i="15" l="1"/>
  <c r="H175" i="15" s="1"/>
  <c r="I175" i="15"/>
  <c r="C175" i="15"/>
  <c r="E175" i="15"/>
  <c r="F175" i="15"/>
  <c r="B175" i="15"/>
  <c r="G175" i="15"/>
  <c r="A176" i="15" l="1"/>
  <c r="C176" i="15" l="1"/>
  <c r="B176" i="15"/>
  <c r="I176" i="15"/>
  <c r="G176" i="15"/>
  <c r="D176" i="15"/>
  <c r="H176" i="15" s="1"/>
  <c r="F176" i="15"/>
  <c r="E176" i="15"/>
  <c r="A177" i="15" l="1"/>
  <c r="C177" i="15" l="1"/>
  <c r="E177" i="15"/>
  <c r="B177" i="15"/>
  <c r="G177" i="15"/>
  <c r="I177" i="15" s="1"/>
  <c r="D177" i="15"/>
  <c r="H177" i="15" s="1"/>
  <c r="F177" i="15"/>
  <c r="A178" i="15" l="1"/>
  <c r="D178" i="15" l="1"/>
  <c r="H178" i="15" s="1"/>
  <c r="E178" i="15"/>
  <c r="G178" i="15"/>
  <c r="I178" i="15" s="1"/>
  <c r="C178" i="15"/>
  <c r="B178" i="15"/>
  <c r="F178" i="15"/>
  <c r="A179" i="15" l="1"/>
  <c r="E179" i="15" l="1"/>
  <c r="B179" i="15"/>
  <c r="G179" i="15"/>
  <c r="I179" i="15" s="1"/>
  <c r="D179" i="15"/>
  <c r="H179" i="15" s="1"/>
  <c r="F179" i="15"/>
  <c r="C179" i="15"/>
  <c r="A180" i="15" l="1"/>
  <c r="D180" i="15" l="1"/>
  <c r="H180" i="15" s="1"/>
  <c r="E180" i="15"/>
  <c r="B180" i="15"/>
  <c r="G180" i="15"/>
  <c r="I180" i="15" s="1"/>
  <c r="F180" i="15"/>
  <c r="C180" i="15"/>
  <c r="A181" i="15" l="1"/>
  <c r="D181" i="15" l="1"/>
  <c r="H181" i="15" s="1"/>
  <c r="C181" i="15"/>
  <c r="G181" i="15"/>
  <c r="I181" i="15" s="1"/>
  <c r="E181" i="15"/>
  <c r="F181" i="15"/>
  <c r="B181" i="15"/>
  <c r="A182" i="15" l="1"/>
  <c r="G182" i="15" l="1"/>
  <c r="I182" i="15" s="1"/>
  <c r="D182" i="15"/>
  <c r="H182" i="15" s="1"/>
  <c r="F182" i="15"/>
  <c r="E182" i="15"/>
  <c r="B182" i="15"/>
  <c r="C182" i="15"/>
  <c r="A183" i="15" l="1"/>
  <c r="G183" i="15" l="1"/>
  <c r="C183" i="15"/>
  <c r="I183" i="15"/>
  <c r="D183" i="15"/>
  <c r="H183" i="15" s="1"/>
  <c r="B183" i="15"/>
  <c r="F183" i="15"/>
  <c r="E183" i="15"/>
  <c r="A184" i="15" l="1"/>
  <c r="D184" i="15" l="1"/>
  <c r="H184" i="15" s="1"/>
  <c r="G184" i="15"/>
  <c r="I184" i="15" s="1"/>
  <c r="C184" i="15"/>
  <c r="F184" i="15"/>
  <c r="E184" i="15"/>
  <c r="B184" i="15"/>
  <c r="A185" i="15" l="1"/>
  <c r="F185" i="15" l="1"/>
  <c r="C185" i="15"/>
  <c r="B185" i="15"/>
  <c r="D185" i="15"/>
  <c r="H185" i="15" s="1"/>
  <c r="G185" i="15"/>
  <c r="I185" i="15"/>
  <c r="E185" i="15"/>
  <c r="A186" i="15" l="1"/>
  <c r="B186" i="15" l="1"/>
  <c r="C186" i="15"/>
  <c r="E186" i="15"/>
  <c r="D186" i="15"/>
  <c r="H186" i="15" s="1"/>
  <c r="G186" i="15"/>
  <c r="I186" i="15" s="1"/>
  <c r="F186" i="15"/>
  <c r="A187" i="15" l="1"/>
  <c r="B187" i="15" l="1"/>
  <c r="I187" i="15"/>
  <c r="C187" i="15"/>
  <c r="E187" i="15"/>
  <c r="G187" i="15"/>
  <c r="D187" i="15"/>
  <c r="H187" i="15" s="1"/>
  <c r="F187" i="15"/>
  <c r="A188" i="15" l="1"/>
  <c r="D188" i="15" l="1"/>
  <c r="H188" i="15" s="1"/>
  <c r="G188" i="15"/>
  <c r="I188" i="15" s="1"/>
  <c r="C188" i="15"/>
  <c r="F188" i="15"/>
  <c r="B188" i="15"/>
  <c r="E188" i="15"/>
  <c r="A189" i="15" l="1"/>
  <c r="E189" i="15" l="1"/>
  <c r="G189" i="15"/>
  <c r="D189" i="15"/>
  <c r="H189" i="15" s="1"/>
  <c r="F189" i="15"/>
  <c r="C189" i="15"/>
  <c r="I189" i="15"/>
  <c r="B189" i="15"/>
  <c r="A190" i="15" l="1"/>
  <c r="D190" i="15" l="1"/>
  <c r="H190" i="15" s="1"/>
  <c r="F190" i="15"/>
  <c r="G190" i="15"/>
  <c r="I190" i="15" s="1"/>
  <c r="B190" i="15"/>
  <c r="E190" i="15"/>
  <c r="C190" i="15"/>
  <c r="A191" i="15" l="1"/>
  <c r="G191" i="15" l="1"/>
  <c r="I191" i="15"/>
  <c r="C191" i="15"/>
  <c r="E191" i="15"/>
  <c r="F191" i="15"/>
  <c r="B191" i="15"/>
  <c r="D191" i="15"/>
  <c r="H191" i="15" s="1"/>
  <c r="A192" i="15" l="1"/>
  <c r="G192" i="15" l="1"/>
  <c r="I192" i="15" s="1"/>
  <c r="B192" i="15"/>
  <c r="E192" i="15"/>
  <c r="F192" i="15"/>
  <c r="D192" i="15"/>
  <c r="H192" i="15" s="1"/>
  <c r="C192" i="15"/>
  <c r="A193" i="15" l="1"/>
  <c r="F193" i="15" l="1"/>
  <c r="E193" i="15"/>
  <c r="D193" i="15"/>
  <c r="H193" i="15" s="1"/>
  <c r="C193" i="15"/>
  <c r="G193" i="15"/>
  <c r="I193" i="15" s="1"/>
  <c r="B193" i="15"/>
  <c r="A194" i="15" l="1"/>
  <c r="C194" i="15" l="1"/>
  <c r="D194" i="15"/>
  <c r="H194" i="15" s="1"/>
  <c r="F194" i="15"/>
  <c r="E194" i="15"/>
  <c r="G194" i="15"/>
  <c r="I194" i="15" s="1"/>
  <c r="B194" i="15"/>
  <c r="A195" i="15" l="1"/>
  <c r="E195" i="15" l="1"/>
  <c r="G195" i="15"/>
  <c r="I195" i="15" s="1"/>
  <c r="F195" i="15"/>
  <c r="C195" i="15"/>
  <c r="B195" i="15"/>
  <c r="D195" i="15"/>
  <c r="H195" i="15" s="1"/>
  <c r="A196" i="15" l="1"/>
  <c r="C196" i="15" l="1"/>
  <c r="F196" i="15"/>
  <c r="D196" i="15"/>
  <c r="H196" i="15" s="1"/>
  <c r="E196" i="15"/>
  <c r="B196" i="15"/>
  <c r="G196" i="15"/>
  <c r="I196" i="15" s="1"/>
  <c r="A197" i="15" l="1"/>
  <c r="D197" i="15" l="1"/>
  <c r="H197" i="15" s="1"/>
  <c r="E197" i="15"/>
  <c r="F197" i="15"/>
  <c r="G197" i="15"/>
  <c r="I197" i="15" s="1"/>
  <c r="C197" i="15"/>
  <c r="B197" i="15"/>
  <c r="A198" i="15" l="1"/>
  <c r="E198" i="15" l="1"/>
  <c r="F198" i="15"/>
  <c r="C198" i="15"/>
  <c r="B198" i="15"/>
  <c r="D198" i="15"/>
  <c r="H198" i="15" s="1"/>
  <c r="G198" i="15"/>
  <c r="I198" i="15" s="1"/>
  <c r="A199" i="15" l="1"/>
  <c r="C199" i="15" l="1"/>
  <c r="D199" i="15"/>
  <c r="H199" i="15" s="1"/>
  <c r="E199" i="15"/>
  <c r="F199" i="15"/>
  <c r="B199" i="15"/>
  <c r="G199" i="15"/>
  <c r="I199" i="15" s="1"/>
  <c r="A200" i="15" l="1"/>
  <c r="G200" i="15" l="1"/>
  <c r="I200" i="15"/>
  <c r="B200" i="15"/>
  <c r="E200" i="15"/>
  <c r="D200" i="15"/>
  <c r="H200" i="15" s="1"/>
  <c r="C200" i="15"/>
  <c r="F200" i="15"/>
  <c r="A201" i="15" l="1"/>
  <c r="F201" i="15" l="1"/>
  <c r="D201" i="15"/>
  <c r="H201" i="15" s="1"/>
  <c r="B201" i="15"/>
  <c r="G201" i="15"/>
  <c r="C201" i="15"/>
  <c r="E201" i="15"/>
  <c r="I201" i="15"/>
  <c r="A202" i="15" l="1"/>
  <c r="C202" i="15" l="1"/>
  <c r="B202" i="15"/>
  <c r="E202" i="15"/>
  <c r="G202" i="15"/>
  <c r="I202" i="15" s="1"/>
  <c r="D202" i="15"/>
  <c r="H202" i="15" s="1"/>
  <c r="F202" i="15"/>
  <c r="A203" i="15" l="1"/>
  <c r="E203" i="15" l="1"/>
  <c r="G203" i="15"/>
  <c r="I203" i="15" s="1"/>
  <c r="F203" i="15"/>
  <c r="D203" i="15"/>
  <c r="H203" i="15" s="1"/>
  <c r="C203" i="15"/>
  <c r="B203" i="15"/>
  <c r="A204" i="15" l="1"/>
  <c r="G204" i="15" l="1"/>
  <c r="I204" i="15" s="1"/>
  <c r="D204" i="15"/>
  <c r="H204" i="15" s="1"/>
  <c r="C204" i="15"/>
  <c r="E204" i="15"/>
  <c r="F204" i="15"/>
  <c r="B204" i="15"/>
  <c r="A205" i="15" l="1"/>
  <c r="G205" i="15" l="1"/>
  <c r="I205" i="15" s="1"/>
  <c r="C205" i="15"/>
  <c r="E205" i="15"/>
  <c r="F205" i="15"/>
  <c r="B205" i="15"/>
  <c r="D205" i="15"/>
  <c r="H205" i="15" s="1"/>
  <c r="A206" i="15" l="1"/>
  <c r="B206" i="15" l="1"/>
  <c r="G206" i="15"/>
  <c r="I206" i="15" s="1"/>
  <c r="C206" i="15"/>
  <c r="F206" i="15"/>
  <c r="D206" i="15"/>
  <c r="H206" i="15" s="1"/>
  <c r="E206" i="15"/>
  <c r="A207" i="15" l="1"/>
  <c r="D207" i="15" l="1"/>
  <c r="H207" i="15" s="1"/>
  <c r="E207" i="15"/>
  <c r="G207" i="15"/>
  <c r="I207" i="15" s="1"/>
  <c r="B207" i="15"/>
  <c r="C207" i="15"/>
  <c r="F207" i="15"/>
  <c r="A208" i="15" l="1"/>
  <c r="C208" i="15" l="1"/>
  <c r="F208" i="15"/>
  <c r="G208" i="15"/>
  <c r="I208" i="15" s="1"/>
  <c r="D208" i="15"/>
  <c r="H208" i="15" s="1"/>
  <c r="E208" i="15"/>
  <c r="B208" i="15"/>
  <c r="A209" i="15" l="1"/>
  <c r="I209" i="15" l="1"/>
  <c r="E209" i="15"/>
  <c r="C209" i="15"/>
  <c r="F209" i="15"/>
  <c r="D209" i="15"/>
  <c r="H209" i="15" s="1"/>
  <c r="G209" i="15"/>
  <c r="B209" i="15"/>
  <c r="A210" i="15" l="1"/>
  <c r="C210" i="15" l="1"/>
  <c r="F210" i="15"/>
  <c r="E210" i="15"/>
  <c r="D210" i="15"/>
  <c r="H210" i="15" s="1"/>
  <c r="G210" i="15"/>
  <c r="I210" i="15" s="1"/>
  <c r="B210" i="15"/>
  <c r="A211" i="15" l="1"/>
  <c r="B211" i="15" l="1"/>
  <c r="C211" i="15"/>
  <c r="F211" i="15"/>
  <c r="I211" i="15"/>
  <c r="D211" i="15"/>
  <c r="H211" i="15" s="1"/>
  <c r="G211" i="15"/>
  <c r="E211" i="15"/>
  <c r="A212" i="15" l="1"/>
  <c r="F212" i="15" l="1"/>
  <c r="B212" i="15"/>
  <c r="C212" i="15"/>
  <c r="E212" i="15"/>
  <c r="I212" i="15"/>
  <c r="G212" i="15"/>
  <c r="D212" i="15"/>
  <c r="H212" i="15" s="1"/>
  <c r="A213" i="15" l="1"/>
  <c r="F213" i="15" l="1"/>
  <c r="G213" i="15"/>
  <c r="I213" i="15" s="1"/>
  <c r="C213" i="15"/>
  <c r="E213" i="15"/>
  <c r="B213" i="15"/>
  <c r="D213" i="15"/>
  <c r="H213" i="15" s="1"/>
  <c r="A214" i="15" l="1"/>
  <c r="E214" i="15" l="1"/>
  <c r="G214" i="15"/>
  <c r="I214" i="15" s="1"/>
  <c r="D214" i="15"/>
  <c r="H214" i="15" s="1"/>
  <c r="F214" i="15"/>
  <c r="B214" i="15"/>
  <c r="C214" i="15"/>
  <c r="A215" i="15" l="1"/>
  <c r="G215" i="15" l="1"/>
  <c r="I215" i="15" s="1"/>
  <c r="F215" i="15"/>
  <c r="B215" i="15"/>
  <c r="E215" i="15"/>
  <c r="C215" i="15"/>
  <c r="D215" i="15"/>
  <c r="H215" i="15" s="1"/>
  <c r="A216" i="15" l="1"/>
  <c r="G216" i="15" l="1"/>
  <c r="I216" i="15" s="1"/>
  <c r="E216" i="15"/>
  <c r="C216" i="15"/>
  <c r="D216" i="15"/>
  <c r="H216" i="15" s="1"/>
  <c r="B216" i="15"/>
  <c r="F216" i="15"/>
  <c r="A217" i="15" l="1"/>
  <c r="C217" i="15" l="1"/>
  <c r="B217" i="15"/>
  <c r="D217" i="15"/>
  <c r="H217" i="15" s="1"/>
  <c r="E217" i="15"/>
  <c r="G217" i="15"/>
  <c r="I217" i="15" s="1"/>
  <c r="F217" i="15"/>
  <c r="A218" i="15" l="1"/>
  <c r="C218" i="15" l="1"/>
  <c r="G218" i="15"/>
  <c r="I218" i="15" s="1"/>
  <c r="F218" i="15"/>
  <c r="E218" i="15"/>
  <c r="D218" i="15"/>
  <c r="H218" i="15" s="1"/>
  <c r="B218" i="15"/>
  <c r="A219" i="15" l="1"/>
  <c r="E219" i="15" l="1"/>
  <c r="F219" i="15"/>
  <c r="C219" i="15"/>
  <c r="B219" i="15"/>
  <c r="D219" i="15"/>
  <c r="H219" i="15" s="1"/>
  <c r="G219" i="15"/>
  <c r="I219" i="15" s="1"/>
  <c r="A220" i="15" l="1"/>
  <c r="E220" i="15" l="1"/>
  <c r="C220" i="15"/>
  <c r="F220" i="15"/>
  <c r="B220" i="15"/>
  <c r="D220" i="15"/>
  <c r="H220" i="15" s="1"/>
  <c r="G220" i="15"/>
  <c r="I220" i="15" s="1"/>
  <c r="A221" i="15" l="1"/>
  <c r="E221" i="15" l="1"/>
  <c r="G221" i="15"/>
  <c r="I221" i="15"/>
  <c r="F221" i="15"/>
  <c r="D221" i="15"/>
  <c r="H221" i="15" s="1"/>
  <c r="C221" i="15"/>
  <c r="B221" i="15"/>
  <c r="A222" i="15" l="1"/>
  <c r="C222" i="15" l="1"/>
  <c r="E222" i="15"/>
  <c r="G222" i="15"/>
  <c r="I222" i="15" s="1"/>
  <c r="F222" i="15"/>
  <c r="B222" i="15"/>
  <c r="D222" i="15"/>
  <c r="H222" i="15" s="1"/>
  <c r="A223" i="15" l="1"/>
  <c r="G223" i="15" l="1"/>
  <c r="I223" i="15" s="1"/>
  <c r="E223" i="15"/>
  <c r="F223" i="15"/>
  <c r="C223" i="15"/>
  <c r="B223" i="15"/>
  <c r="D223" i="15"/>
  <c r="H223" i="15" s="1"/>
  <c r="A224" i="15" l="1"/>
  <c r="C224" i="15" l="1"/>
  <c r="I224" i="15"/>
  <c r="E224" i="15"/>
  <c r="F224" i="15"/>
  <c r="D224" i="15"/>
  <c r="H224" i="15" s="1"/>
  <c r="B224" i="15"/>
  <c r="G224" i="15"/>
  <c r="A225" i="15" l="1"/>
  <c r="C225" i="15" l="1"/>
  <c r="F225" i="15"/>
  <c r="E225" i="15"/>
  <c r="B225" i="15"/>
  <c r="D225" i="15"/>
  <c r="H225" i="15" s="1"/>
  <c r="G225" i="15"/>
  <c r="I225" i="15" s="1"/>
  <c r="A226" i="15" l="1"/>
  <c r="G226" i="15" l="1"/>
  <c r="I226" i="15" s="1"/>
  <c r="B226" i="15"/>
  <c r="F226" i="15"/>
  <c r="E226" i="15"/>
  <c r="C226" i="15"/>
  <c r="D226" i="15"/>
  <c r="H226" i="15" s="1"/>
  <c r="A227" i="15" l="1"/>
  <c r="C227" i="15" l="1"/>
  <c r="F227" i="15"/>
  <c r="B227" i="15"/>
  <c r="I227" i="15"/>
  <c r="G227" i="15"/>
  <c r="D227" i="15"/>
  <c r="H227" i="15" s="1"/>
  <c r="E227" i="15"/>
  <c r="A228" i="15" l="1"/>
  <c r="G228" i="15" l="1"/>
  <c r="I228" i="15" s="1"/>
  <c r="D228" i="15"/>
  <c r="H228" i="15" s="1"/>
  <c r="F228" i="15"/>
  <c r="E228" i="15"/>
  <c r="B228" i="15"/>
  <c r="C228" i="15"/>
  <c r="A229" i="15" l="1"/>
  <c r="C229" i="15" l="1"/>
  <c r="D229" i="15"/>
  <c r="H229" i="15" s="1"/>
  <c r="F229" i="15"/>
  <c r="G229" i="15"/>
  <c r="I229" i="15" s="1"/>
  <c r="B229" i="15"/>
  <c r="E229" i="15"/>
  <c r="A230" i="15" l="1"/>
  <c r="G230" i="15" l="1"/>
  <c r="I230" i="15" s="1"/>
  <c r="D230" i="15"/>
  <c r="H230" i="15" s="1"/>
  <c r="C230" i="15"/>
  <c r="B230" i="15"/>
  <c r="F230" i="15"/>
  <c r="E230" i="15"/>
  <c r="A231" i="15" l="1"/>
  <c r="C231" i="15" l="1"/>
  <c r="D231" i="15"/>
  <c r="H231" i="15" s="1"/>
  <c r="B231" i="15"/>
  <c r="G231" i="15"/>
  <c r="I231" i="15" s="1"/>
  <c r="F231" i="15"/>
  <c r="E231" i="15"/>
  <c r="A232" i="15" l="1"/>
  <c r="D232" i="15" l="1"/>
  <c r="H232" i="15" s="1"/>
  <c r="E232" i="15"/>
  <c r="B232" i="15"/>
  <c r="F232" i="15"/>
  <c r="C232" i="15"/>
  <c r="G232" i="15"/>
  <c r="I232" i="15" s="1"/>
  <c r="A233" i="15" l="1"/>
  <c r="G233" i="15" l="1"/>
  <c r="I233" i="15" s="1"/>
  <c r="B233" i="15"/>
  <c r="E233" i="15"/>
  <c r="C233" i="15"/>
  <c r="F233" i="15"/>
  <c r="D233" i="15"/>
  <c r="H233" i="15" s="1"/>
  <c r="A234" i="15" l="1"/>
  <c r="E234" i="15" l="1"/>
  <c r="D234" i="15"/>
  <c r="H234" i="15" s="1"/>
  <c r="F234" i="15"/>
  <c r="G234" i="15"/>
  <c r="I234" i="15" s="1"/>
  <c r="C234" i="15"/>
  <c r="B234" i="15"/>
  <c r="A235" i="15" l="1"/>
  <c r="G235" i="15" l="1"/>
  <c r="I235" i="15" s="1"/>
  <c r="D235" i="15"/>
  <c r="H235" i="15" s="1"/>
  <c r="B235" i="15"/>
  <c r="C235" i="15"/>
  <c r="E235" i="15"/>
  <c r="F235" i="15"/>
  <c r="A236" i="15" l="1"/>
  <c r="E236" i="15" l="1"/>
  <c r="C236" i="15"/>
  <c r="B236" i="15"/>
  <c r="D236" i="15"/>
  <c r="H236" i="15" s="1"/>
  <c r="G236" i="15"/>
  <c r="I236" i="15" s="1"/>
  <c r="F236" i="15"/>
  <c r="A237" i="15" l="1"/>
  <c r="C237" i="15" l="1"/>
  <c r="D237" i="15"/>
  <c r="H237" i="15" s="1"/>
  <c r="B237" i="15"/>
  <c r="F237" i="15"/>
  <c r="G237" i="15"/>
  <c r="I237" i="15" s="1"/>
  <c r="E237" i="15"/>
  <c r="A238" i="15" l="1"/>
  <c r="D238" i="15" l="1"/>
  <c r="H238" i="15" s="1"/>
  <c r="G238" i="15"/>
  <c r="I238" i="15" s="1"/>
  <c r="E238" i="15"/>
  <c r="C238" i="15"/>
  <c r="B238" i="15"/>
  <c r="F238" i="15"/>
  <c r="A239" i="15" l="1"/>
  <c r="I239" i="15" l="1"/>
  <c r="B239" i="15"/>
  <c r="F239" i="15"/>
  <c r="E239" i="15"/>
  <c r="C239" i="15"/>
  <c r="D239" i="15"/>
  <c r="H239" i="15" s="1"/>
  <c r="G239" i="15"/>
  <c r="A240" i="15" l="1"/>
  <c r="E240" i="15" l="1"/>
  <c r="D240" i="15"/>
  <c r="H240" i="15" s="1"/>
  <c r="C240" i="15"/>
  <c r="F240" i="15"/>
  <c r="G240" i="15"/>
  <c r="I240" i="15" s="1"/>
  <c r="B240" i="15"/>
  <c r="A241" i="15" l="1"/>
  <c r="E241" i="15" l="1"/>
  <c r="G241" i="15"/>
  <c r="I241" i="15" s="1"/>
  <c r="D241" i="15"/>
  <c r="H241" i="15" s="1"/>
  <c r="B241" i="15"/>
  <c r="F241" i="15"/>
  <c r="C241" i="15"/>
  <c r="A242" i="15" l="1"/>
  <c r="D242" i="15" l="1"/>
  <c r="H242" i="15" s="1"/>
  <c r="F242" i="15"/>
  <c r="C242" i="15"/>
  <c r="G242" i="15"/>
  <c r="I242" i="15" s="1"/>
  <c r="E242" i="15"/>
  <c r="B242" i="15"/>
  <c r="A243" i="15" l="1"/>
  <c r="B243" i="15" l="1"/>
  <c r="G243" i="15"/>
  <c r="I243" i="15" s="1"/>
  <c r="E243" i="15"/>
  <c r="C243" i="15"/>
  <c r="F243" i="15"/>
  <c r="D243" i="15"/>
  <c r="H243" i="15" s="1"/>
  <c r="A244" i="15" l="1"/>
  <c r="F244" i="15" l="1"/>
  <c r="G244" i="15"/>
  <c r="E244" i="15"/>
  <c r="B244" i="15"/>
  <c r="D244" i="15"/>
  <c r="H244" i="15" s="1"/>
  <c r="C244" i="15"/>
  <c r="I244" i="15"/>
  <c r="A245" i="15" l="1"/>
  <c r="D245" i="15" l="1"/>
  <c r="H245" i="15" s="1"/>
  <c r="B245" i="15"/>
  <c r="C245" i="15"/>
  <c r="G245" i="15"/>
  <c r="I245" i="15" s="1"/>
  <c r="E245" i="15"/>
  <c r="F245" i="15"/>
  <c r="A246" i="15" l="1"/>
  <c r="E246" i="15" l="1"/>
  <c r="G246" i="15"/>
  <c r="I246" i="15" s="1"/>
  <c r="B246" i="15"/>
  <c r="C246" i="15"/>
  <c r="F246" i="15"/>
  <c r="D246" i="15"/>
  <c r="H246" i="15" s="1"/>
  <c r="A247" i="15" l="1"/>
  <c r="B247" i="15" l="1"/>
  <c r="C247" i="15"/>
  <c r="D247" i="15"/>
  <c r="H247" i="15" s="1"/>
  <c r="F247" i="15"/>
  <c r="E247" i="15"/>
  <c r="G247" i="15"/>
  <c r="I247" i="15" s="1"/>
  <c r="A248" i="15" l="1"/>
  <c r="D248" i="15" l="1"/>
  <c r="H248" i="15" s="1"/>
  <c r="C248" i="15"/>
  <c r="B248" i="15"/>
  <c r="E248" i="15"/>
  <c r="G248" i="15"/>
  <c r="I248" i="15" s="1"/>
  <c r="F248" i="15"/>
  <c r="A249" i="15" l="1"/>
  <c r="B249" i="15" l="1"/>
  <c r="G249" i="15"/>
  <c r="I249" i="15" s="1"/>
  <c r="C249" i="15"/>
  <c r="D249" i="15"/>
  <c r="H249" i="15" s="1"/>
  <c r="F249" i="15"/>
  <c r="E249" i="15"/>
  <c r="A250" i="15" l="1"/>
  <c r="G250" i="15" l="1"/>
  <c r="D250" i="15"/>
  <c r="H250" i="15" s="1"/>
  <c r="C250" i="15"/>
  <c r="B250" i="15"/>
  <c r="E250" i="15"/>
  <c r="F250" i="15"/>
  <c r="I250" i="15"/>
  <c r="A251" i="15" l="1"/>
  <c r="G251" i="15" l="1"/>
  <c r="I251" i="15" s="1"/>
  <c r="D251" i="15"/>
  <c r="H251" i="15" s="1"/>
  <c r="C251" i="15"/>
  <c r="F251" i="15"/>
  <c r="B251" i="15"/>
  <c r="E251" i="15"/>
  <c r="A252" i="15" l="1"/>
  <c r="G252" i="15" l="1"/>
  <c r="I252" i="15" s="1"/>
  <c r="E252" i="15"/>
  <c r="C252" i="15"/>
  <c r="B252" i="15"/>
  <c r="F252" i="15"/>
  <c r="D252" i="15"/>
  <c r="H252" i="15" s="1"/>
  <c r="A253" i="15" l="1"/>
  <c r="B253" i="15" l="1"/>
  <c r="G253" i="15"/>
  <c r="F253" i="15"/>
  <c r="I253" i="15"/>
  <c r="C253" i="15"/>
  <c r="E253" i="15"/>
  <c r="D253" i="15"/>
  <c r="H253" i="15" s="1"/>
  <c r="A254" i="15" l="1"/>
  <c r="G254" i="15" l="1"/>
  <c r="D254" i="15"/>
  <c r="H254" i="15" s="1"/>
  <c r="F254" i="15"/>
  <c r="I254" i="15"/>
  <c r="B254" i="15"/>
  <c r="C254" i="15"/>
  <c r="E254" i="15"/>
  <c r="A255" i="15" l="1"/>
  <c r="E255" i="15" l="1"/>
  <c r="G255" i="15"/>
  <c r="B255" i="15"/>
  <c r="I255" i="15"/>
  <c r="C255" i="15"/>
  <c r="D255" i="15"/>
  <c r="H255" i="15" s="1"/>
  <c r="F255" i="15"/>
  <c r="A256" i="15" l="1"/>
  <c r="E256" i="15" l="1"/>
  <c r="B256" i="15"/>
  <c r="G256" i="15"/>
  <c r="I256" i="15" s="1"/>
  <c r="F256" i="15"/>
  <c r="D256" i="15"/>
  <c r="H256" i="15" s="1"/>
  <c r="C256" i="15"/>
  <c r="A257" i="15" l="1"/>
  <c r="E257" i="15" l="1"/>
  <c r="D257" i="15"/>
  <c r="H257" i="15" s="1"/>
  <c r="G257" i="15"/>
  <c r="I257" i="15" s="1"/>
  <c r="B257" i="15"/>
  <c r="C257" i="15"/>
  <c r="F257" i="15"/>
  <c r="A258" i="15" l="1"/>
  <c r="C258" i="15" l="1"/>
  <c r="F258" i="15"/>
  <c r="B258" i="15"/>
  <c r="E258" i="15"/>
  <c r="D258" i="15"/>
  <c r="H258" i="15" s="1"/>
  <c r="G258" i="15"/>
  <c r="I258" i="15" s="1"/>
  <c r="A259" i="15" l="1"/>
  <c r="B259" i="15" l="1"/>
  <c r="F259" i="15"/>
  <c r="G259" i="15"/>
  <c r="C259" i="15"/>
  <c r="E259" i="15"/>
  <c r="D259" i="15"/>
  <c r="H259" i="15" s="1"/>
  <c r="I259" i="15"/>
  <c r="A260" i="15" l="1"/>
  <c r="B260" i="15" l="1"/>
  <c r="E260" i="15"/>
  <c r="I260" i="15"/>
  <c r="C260" i="15"/>
  <c r="G260" i="15"/>
  <c r="D260" i="15"/>
  <c r="H260" i="15" s="1"/>
  <c r="F260" i="15"/>
  <c r="A261" i="15" l="1"/>
  <c r="D261" i="15" l="1"/>
  <c r="H261" i="15" s="1"/>
  <c r="G261" i="15"/>
  <c r="I261" i="15" s="1"/>
  <c r="E261" i="15"/>
  <c r="B261" i="15"/>
  <c r="C261" i="15"/>
  <c r="F261" i="15"/>
  <c r="A262" i="15" l="1"/>
  <c r="E262" i="15" l="1"/>
  <c r="C262" i="15"/>
  <c r="G262" i="15"/>
  <c r="D262" i="15"/>
  <c r="H262" i="15" s="1"/>
  <c r="B262" i="15"/>
  <c r="F262" i="15"/>
  <c r="I262" i="15"/>
  <c r="A263" i="15" l="1"/>
  <c r="C263" i="15" l="1"/>
  <c r="D263" i="15"/>
  <c r="H263" i="15" s="1"/>
  <c r="B263" i="15"/>
  <c r="E263" i="15"/>
  <c r="I263" i="15"/>
  <c r="F263" i="15"/>
  <c r="G263" i="15"/>
  <c r="A264" i="15" l="1"/>
  <c r="E264" i="15" l="1"/>
  <c r="C264" i="15"/>
  <c r="B264" i="15"/>
  <c r="D264" i="15"/>
  <c r="H264" i="15" s="1"/>
  <c r="G264" i="15"/>
  <c r="F264" i="15"/>
  <c r="I264" i="15"/>
  <c r="A265" i="15" l="1"/>
  <c r="B265" i="15" l="1"/>
  <c r="C265" i="15"/>
  <c r="G265" i="15"/>
  <c r="I265" i="15" s="1"/>
  <c r="D265" i="15"/>
  <c r="H265" i="15" s="1"/>
  <c r="F265" i="15"/>
  <c r="E265" i="15"/>
  <c r="A266" i="15" l="1"/>
  <c r="D266" i="15" l="1"/>
  <c r="H266" i="15" s="1"/>
  <c r="G266" i="15"/>
  <c r="I266" i="15" s="1"/>
  <c r="C266" i="15"/>
  <c r="E266" i="15"/>
  <c r="B266" i="15"/>
  <c r="F266" i="15"/>
  <c r="A267" i="15" l="1"/>
  <c r="D267" i="15" l="1"/>
  <c r="H267" i="15" s="1"/>
  <c r="C267" i="15"/>
  <c r="B267" i="15"/>
  <c r="G267" i="15"/>
  <c r="E267" i="15"/>
  <c r="I267" i="15"/>
  <c r="F267" i="15"/>
  <c r="A268" i="15" l="1"/>
  <c r="I268" i="15" l="1"/>
  <c r="F268" i="15"/>
  <c r="C268" i="15"/>
  <c r="G268" i="15"/>
  <c r="D268" i="15"/>
  <c r="H268" i="15" s="1"/>
  <c r="E268" i="15"/>
  <c r="B268" i="15"/>
  <c r="A269" i="15" l="1"/>
  <c r="B269" i="15" l="1"/>
  <c r="D269" i="15"/>
  <c r="H269" i="15" s="1"/>
  <c r="G269" i="15"/>
  <c r="I269" i="15" s="1"/>
  <c r="C269" i="15"/>
  <c r="E269" i="15"/>
  <c r="F269" i="15"/>
  <c r="A270" i="15" l="1"/>
  <c r="G270" i="15" l="1"/>
  <c r="F270" i="15"/>
  <c r="I270" i="15"/>
  <c r="D270" i="15"/>
  <c r="H270" i="15" s="1"/>
  <c r="E270" i="15"/>
  <c r="C270" i="15"/>
  <c r="B270" i="15"/>
  <c r="A271" i="15" l="1"/>
  <c r="G271" i="15" l="1"/>
  <c r="I271" i="15" s="1"/>
  <c r="F271" i="15"/>
  <c r="C271" i="15"/>
  <c r="D271" i="15"/>
  <c r="H271" i="15" s="1"/>
  <c r="E271" i="15"/>
  <c r="B271" i="15"/>
  <c r="A272" i="15" l="1"/>
  <c r="E272" i="15" l="1"/>
  <c r="F272" i="15"/>
  <c r="C272" i="15"/>
  <c r="B272" i="15"/>
  <c r="G272" i="15"/>
  <c r="D272" i="15"/>
  <c r="H272" i="15" s="1"/>
  <c r="I272" i="15"/>
  <c r="A273" i="15" l="1"/>
  <c r="G273" i="15" l="1"/>
  <c r="F273" i="15"/>
  <c r="D273" i="15"/>
  <c r="H273" i="15" s="1"/>
  <c r="E273" i="15"/>
  <c r="B273" i="15"/>
  <c r="C273" i="15"/>
  <c r="I273" i="15"/>
  <c r="A274" i="15" l="1"/>
  <c r="E274" i="15" l="1"/>
  <c r="B274" i="15"/>
  <c r="C274" i="15"/>
  <c r="G274" i="15"/>
  <c r="I274" i="15" s="1"/>
  <c r="F274" i="15"/>
  <c r="D274" i="15"/>
  <c r="H274" i="15" s="1"/>
  <c r="A275" i="15" l="1"/>
  <c r="C275" i="15" l="1"/>
  <c r="D275" i="15"/>
  <c r="H275" i="15" s="1"/>
  <c r="E275" i="15"/>
  <c r="G275" i="15"/>
  <c r="I275" i="15" s="1"/>
  <c r="B275" i="15"/>
  <c r="F275" i="15"/>
  <c r="A276" i="15" l="1"/>
  <c r="I276" i="15" l="1"/>
  <c r="E276" i="15"/>
  <c r="G276" i="15"/>
  <c r="D276" i="15"/>
  <c r="H276" i="15" s="1"/>
  <c r="F276" i="15"/>
  <c r="C276" i="15"/>
  <c r="B276" i="15"/>
  <c r="A277" i="15" l="1"/>
  <c r="G277" i="15" l="1"/>
  <c r="C277" i="15"/>
  <c r="D277" i="15"/>
  <c r="H277" i="15" s="1"/>
  <c r="I277" i="15"/>
  <c r="B277" i="15"/>
  <c r="E277" i="15"/>
  <c r="F277" i="15"/>
  <c r="A278" i="15" l="1"/>
  <c r="D278" i="15" l="1"/>
  <c r="H278" i="15" s="1"/>
  <c r="C278" i="15"/>
  <c r="I278" i="15"/>
  <c r="E278" i="15"/>
  <c r="B278" i="15"/>
  <c r="F278" i="15"/>
  <c r="G278" i="15"/>
  <c r="A279" i="15" l="1"/>
  <c r="D279" i="15" l="1"/>
  <c r="H279" i="15" s="1"/>
  <c r="B279" i="15"/>
  <c r="E279" i="15"/>
  <c r="G279" i="15"/>
  <c r="I279" i="15" s="1"/>
  <c r="C279" i="15"/>
  <c r="F279" i="15"/>
  <c r="A280" i="15" l="1"/>
  <c r="E280" i="15" l="1"/>
  <c r="F280" i="15"/>
  <c r="G280" i="15"/>
  <c r="I280" i="15" s="1"/>
  <c r="B280" i="15"/>
  <c r="C280" i="15"/>
  <c r="D280" i="15"/>
  <c r="H280" i="15" s="1"/>
  <c r="A281" i="15" l="1"/>
  <c r="D281" i="15" l="1"/>
  <c r="H281" i="15" s="1"/>
  <c r="B281" i="15"/>
  <c r="G281" i="15"/>
  <c r="I281" i="15" s="1"/>
  <c r="C281" i="15"/>
  <c r="F281" i="15"/>
  <c r="E281" i="15"/>
  <c r="A282" i="15" l="1"/>
  <c r="D282" i="15" l="1"/>
  <c r="H282" i="15" s="1"/>
  <c r="B282" i="15"/>
  <c r="F282" i="15"/>
  <c r="G282" i="15"/>
  <c r="I282" i="15" s="1"/>
  <c r="C282" i="15"/>
  <c r="E282" i="15"/>
  <c r="A283" i="15" l="1"/>
  <c r="E283" i="15" l="1"/>
  <c r="B283" i="15"/>
  <c r="C283" i="15"/>
  <c r="G283" i="15"/>
  <c r="I283" i="15" s="1"/>
  <c r="D283" i="15"/>
  <c r="H283" i="15" s="1"/>
  <c r="F283" i="15"/>
  <c r="A284" i="15" l="1"/>
  <c r="C284" i="15" l="1"/>
  <c r="E284" i="15"/>
  <c r="D284" i="15"/>
  <c r="H284" i="15" s="1"/>
  <c r="F284" i="15"/>
  <c r="G284" i="15"/>
  <c r="I284" i="15" s="1"/>
  <c r="B284" i="15"/>
  <c r="A285" i="15" l="1"/>
  <c r="E285" i="15" l="1"/>
  <c r="B285" i="15"/>
  <c r="F285" i="15"/>
  <c r="D285" i="15"/>
  <c r="H285" i="15" s="1"/>
  <c r="C285" i="15"/>
  <c r="G285" i="15"/>
  <c r="I285" i="15" s="1"/>
  <c r="A286" i="15" l="1"/>
  <c r="I286" i="15" l="1"/>
  <c r="E286" i="15"/>
  <c r="D286" i="15"/>
  <c r="H286" i="15" s="1"/>
  <c r="B286" i="15"/>
  <c r="F286" i="15"/>
  <c r="C286" i="15"/>
  <c r="G286" i="15"/>
  <c r="A287" i="15" l="1"/>
  <c r="F287" i="15" l="1"/>
  <c r="B287" i="15"/>
  <c r="E287" i="15"/>
  <c r="D287" i="15"/>
  <c r="H287" i="15" s="1"/>
  <c r="I287" i="15"/>
  <c r="G287" i="15"/>
  <c r="C287" i="15"/>
  <c r="A288" i="15" l="1"/>
  <c r="E288" i="15" l="1"/>
  <c r="F288" i="15"/>
  <c r="C288" i="15"/>
  <c r="B288" i="15"/>
  <c r="D288" i="15"/>
  <c r="H288" i="15" s="1"/>
  <c r="G288" i="15"/>
  <c r="I288" i="15" s="1"/>
  <c r="A289" i="15" l="1"/>
  <c r="D289" i="15" l="1"/>
  <c r="H289" i="15" s="1"/>
  <c r="F289" i="15"/>
  <c r="B289" i="15"/>
  <c r="C289" i="15"/>
  <c r="G289" i="15"/>
  <c r="I289" i="15" s="1"/>
  <c r="E289" i="15"/>
  <c r="A290" i="15" l="1"/>
  <c r="D290" i="15" l="1"/>
  <c r="H290" i="15" s="1"/>
  <c r="G290" i="15"/>
  <c r="I290" i="15" s="1"/>
  <c r="F290" i="15"/>
  <c r="E290" i="15"/>
  <c r="B290" i="15"/>
  <c r="C290" i="15"/>
  <c r="A291" i="15" l="1"/>
  <c r="F291" i="15" l="1"/>
  <c r="C291" i="15"/>
  <c r="D291" i="15"/>
  <c r="H291" i="15" s="1"/>
  <c r="E291" i="15"/>
  <c r="G291" i="15"/>
  <c r="I291" i="15" s="1"/>
  <c r="B291" i="15"/>
  <c r="A292" i="15" l="1"/>
  <c r="F292" i="15" l="1"/>
  <c r="D292" i="15"/>
  <c r="H292" i="15" s="1"/>
  <c r="C292" i="15"/>
  <c r="B292" i="15"/>
  <c r="G292" i="15"/>
  <c r="I292" i="15" s="1"/>
  <c r="E292" i="15"/>
  <c r="A293" i="15" l="1"/>
  <c r="F293" i="15" l="1"/>
  <c r="B293" i="15"/>
  <c r="G293" i="15"/>
  <c r="I293" i="15" s="1"/>
  <c r="D293" i="15"/>
  <c r="H293" i="15" s="1"/>
  <c r="E293" i="15"/>
  <c r="C293" i="15"/>
  <c r="A294" i="15" l="1"/>
  <c r="B294" i="15" l="1"/>
  <c r="G294" i="15"/>
  <c r="I294" i="15" s="1"/>
  <c r="C294" i="15"/>
  <c r="F294" i="15"/>
  <c r="D294" i="15"/>
  <c r="H294" i="15" s="1"/>
  <c r="E294" i="15"/>
  <c r="A295" i="15" l="1"/>
  <c r="D295" i="15" l="1"/>
  <c r="H295" i="15" s="1"/>
  <c r="E295" i="15"/>
  <c r="C295" i="15"/>
  <c r="B295" i="15"/>
  <c r="G295" i="15"/>
  <c r="I295" i="15" s="1"/>
  <c r="F295" i="15"/>
  <c r="A296" i="15" l="1"/>
  <c r="C296" i="15" l="1"/>
  <c r="F296" i="15"/>
  <c r="D296" i="15"/>
  <c r="H296" i="15" s="1"/>
  <c r="G296" i="15"/>
  <c r="I296" i="15"/>
  <c r="B296" i="15"/>
  <c r="E296" i="15"/>
  <c r="A297" i="15" l="1"/>
  <c r="B297" i="15" l="1"/>
  <c r="E297" i="15"/>
  <c r="F297" i="15"/>
  <c r="C297" i="15"/>
  <c r="D297" i="15"/>
  <c r="H297" i="15" s="1"/>
  <c r="G297" i="15"/>
  <c r="I297" i="15" s="1"/>
  <c r="A298" i="15" l="1"/>
  <c r="F298" i="15" l="1"/>
  <c r="C298" i="15"/>
  <c r="E298" i="15"/>
  <c r="B298" i="15"/>
  <c r="I298" i="15"/>
  <c r="G298" i="15"/>
  <c r="D298" i="15"/>
  <c r="H298" i="15" s="1"/>
  <c r="A299" i="15" l="1"/>
  <c r="D299" i="15" l="1"/>
  <c r="H299" i="15" s="1"/>
  <c r="E299" i="15"/>
  <c r="C299" i="15"/>
  <c r="B299" i="15"/>
  <c r="G299" i="15"/>
  <c r="I299" i="15" s="1"/>
  <c r="F299" i="15"/>
  <c r="A300" i="15" l="1"/>
  <c r="C300" i="15" l="1"/>
  <c r="B300" i="15"/>
  <c r="F300" i="15"/>
  <c r="D300" i="15"/>
  <c r="H300" i="15" s="1"/>
  <c r="G300" i="15"/>
  <c r="I300" i="15" s="1"/>
  <c r="E300" i="15"/>
  <c r="A301" i="15" l="1"/>
  <c r="C301" i="15" l="1"/>
  <c r="B301" i="15"/>
  <c r="E301" i="15"/>
  <c r="G301" i="15"/>
  <c r="I301" i="15" s="1"/>
  <c r="F301" i="15"/>
  <c r="D301" i="15"/>
  <c r="H301" i="15" s="1"/>
  <c r="A302" i="15" l="1"/>
  <c r="E302" i="15" l="1"/>
  <c r="F302" i="15"/>
  <c r="G302" i="15"/>
  <c r="I302" i="15" s="1"/>
  <c r="C302" i="15"/>
  <c r="B302" i="15"/>
  <c r="D302" i="15"/>
  <c r="H302" i="15" s="1"/>
  <c r="A303" i="15" l="1"/>
  <c r="G303" i="15" l="1"/>
  <c r="I303" i="15" s="1"/>
  <c r="F303" i="15"/>
  <c r="E303" i="15"/>
  <c r="D303" i="15"/>
  <c r="H303" i="15" s="1"/>
  <c r="B303" i="15"/>
  <c r="C303" i="15"/>
  <c r="A304" i="15" l="1"/>
  <c r="G304" i="15" l="1"/>
  <c r="I304" i="15" s="1"/>
  <c r="C304" i="15"/>
  <c r="B304" i="15"/>
  <c r="E304" i="15"/>
  <c r="D304" i="15"/>
  <c r="H304" i="15" s="1"/>
  <c r="F304" i="15"/>
  <c r="A305" i="15" l="1"/>
  <c r="G305" i="15" l="1"/>
  <c r="I305" i="15" s="1"/>
  <c r="D305" i="15"/>
  <c r="H305" i="15" s="1"/>
  <c r="E305" i="15"/>
  <c r="C305" i="15"/>
  <c r="B305" i="15"/>
  <c r="F305" i="15"/>
  <c r="A306" i="15" l="1"/>
  <c r="G306" i="15" l="1"/>
  <c r="E306" i="15"/>
  <c r="B306" i="15"/>
  <c r="I306" i="15"/>
  <c r="D306" i="15"/>
  <c r="H306" i="15" s="1"/>
  <c r="F306" i="15"/>
  <c r="C306" i="15"/>
  <c r="A307" i="15" l="1"/>
  <c r="C307" i="15" l="1"/>
  <c r="G307" i="15"/>
  <c r="I307" i="15" s="1"/>
  <c r="B307" i="15"/>
  <c r="F307" i="15"/>
  <c r="D307" i="15"/>
  <c r="H307" i="15" s="1"/>
  <c r="E307" i="15"/>
  <c r="A308" i="15" l="1"/>
  <c r="B308" i="15" l="1"/>
  <c r="D308" i="15"/>
  <c r="H308" i="15" s="1"/>
  <c r="G308" i="15"/>
  <c r="C308" i="15"/>
  <c r="F308" i="15"/>
  <c r="I308" i="15"/>
  <c r="E308" i="15"/>
  <c r="A309" i="15" l="1"/>
  <c r="F309" i="15" l="1"/>
  <c r="C309" i="15"/>
  <c r="E309" i="15"/>
  <c r="D309" i="15"/>
  <c r="H309" i="15" s="1"/>
  <c r="G309" i="15"/>
  <c r="B309" i="15"/>
  <c r="I309" i="15"/>
  <c r="A310" i="15" l="1"/>
  <c r="C310" i="15" l="1"/>
  <c r="B310" i="15"/>
  <c r="D310" i="15"/>
  <c r="H310" i="15" s="1"/>
  <c r="G310" i="15"/>
  <c r="I310" i="15" s="1"/>
  <c r="E310" i="15"/>
  <c r="F310" i="15"/>
  <c r="A311" i="15" l="1"/>
  <c r="G311" i="15" l="1"/>
  <c r="C311" i="15"/>
  <c r="E311" i="15"/>
  <c r="D311" i="15"/>
  <c r="H311" i="15" s="1"/>
  <c r="B311" i="15"/>
  <c r="F311" i="15"/>
  <c r="I311" i="15"/>
  <c r="A312" i="15" l="1"/>
  <c r="F312" i="15" l="1"/>
  <c r="B312" i="15"/>
  <c r="D312" i="15"/>
  <c r="H312" i="15" s="1"/>
  <c r="C312" i="15"/>
  <c r="E312" i="15"/>
  <c r="G312" i="15"/>
  <c r="I312" i="15" s="1"/>
  <c r="A313" i="15" l="1"/>
  <c r="D313" i="15" l="1"/>
  <c r="H313" i="15" s="1"/>
  <c r="E313" i="15"/>
  <c r="C313" i="15"/>
  <c r="F313" i="15"/>
  <c r="B313" i="15"/>
  <c r="G313" i="15"/>
  <c r="I313" i="15" s="1"/>
  <c r="A314" i="15" l="1"/>
  <c r="C314" i="15" l="1"/>
  <c r="D314" i="15"/>
  <c r="H314" i="15" s="1"/>
  <c r="G314" i="15"/>
  <c r="I314" i="15" s="1"/>
  <c r="E314" i="15"/>
  <c r="B314" i="15"/>
  <c r="F314" i="15"/>
  <c r="A315" i="15" l="1"/>
  <c r="F315" i="15" l="1"/>
  <c r="G315" i="15"/>
  <c r="I315" i="15" s="1"/>
  <c r="C315" i="15"/>
  <c r="B315" i="15"/>
  <c r="E315" i="15"/>
  <c r="D315" i="15"/>
  <c r="H315" i="15" s="1"/>
  <c r="A316" i="15" l="1"/>
  <c r="B316" i="15" l="1"/>
  <c r="D316" i="15"/>
  <c r="H316" i="15" s="1"/>
  <c r="E316" i="15"/>
  <c r="C316" i="15"/>
  <c r="G316" i="15"/>
  <c r="I316" i="15" s="1"/>
  <c r="F316" i="15"/>
  <c r="A317" i="15" l="1"/>
  <c r="F317" i="15" l="1"/>
  <c r="G317" i="15"/>
  <c r="I317" i="15" s="1"/>
  <c r="C317" i="15"/>
  <c r="E317" i="15"/>
  <c r="D317" i="15"/>
  <c r="H317" i="15" s="1"/>
  <c r="B317" i="15"/>
  <c r="A318" i="15" l="1"/>
  <c r="E318" i="15" l="1"/>
  <c r="F318" i="15"/>
  <c r="C318" i="15"/>
  <c r="B318" i="15"/>
  <c r="G318" i="15"/>
  <c r="I318" i="15" s="1"/>
  <c r="D318" i="15"/>
  <c r="H318" i="15" s="1"/>
  <c r="A319" i="15" l="1"/>
  <c r="G319" i="15" l="1"/>
  <c r="I319" i="15" s="1"/>
  <c r="D319" i="15"/>
  <c r="H319" i="15" s="1"/>
  <c r="E319" i="15"/>
  <c r="B319" i="15"/>
  <c r="F319" i="15"/>
  <c r="C319" i="15"/>
  <c r="A320" i="15" l="1"/>
  <c r="G320" i="15" l="1"/>
  <c r="E320" i="15"/>
  <c r="D320" i="15"/>
  <c r="H320" i="15" s="1"/>
  <c r="C320" i="15"/>
  <c r="F320" i="15"/>
  <c r="I320" i="15"/>
  <c r="B320" i="15"/>
  <c r="A321" i="15" l="1"/>
  <c r="I321" i="15" l="1"/>
  <c r="C321" i="15"/>
  <c r="B321" i="15"/>
  <c r="D321" i="15"/>
  <c r="H321" i="15" s="1"/>
  <c r="F321" i="15"/>
  <c r="E321" i="15"/>
  <c r="G321" i="15"/>
  <c r="A322" i="15" l="1"/>
  <c r="C322" i="15" l="1"/>
  <c r="G322" i="15"/>
  <c r="I322" i="15" s="1"/>
  <c r="B322" i="15"/>
  <c r="E322" i="15"/>
  <c r="D322" i="15"/>
  <c r="H322" i="15" s="1"/>
  <c r="F322" i="15"/>
  <c r="A323" i="15" l="1"/>
  <c r="C323" i="15" l="1"/>
  <c r="G323" i="15"/>
  <c r="B323" i="15"/>
  <c r="E323" i="15"/>
  <c r="D323" i="15"/>
  <c r="H323" i="15" s="1"/>
  <c r="F323" i="15"/>
  <c r="I323" i="15"/>
  <c r="A324" i="15" l="1"/>
  <c r="D324" i="15" l="1"/>
  <c r="H324" i="15" s="1"/>
  <c r="E324" i="15"/>
  <c r="G324" i="15"/>
  <c r="C324" i="15"/>
  <c r="B324" i="15"/>
  <c r="F324" i="15"/>
  <c r="I324" i="15"/>
  <c r="A325" i="15" l="1"/>
  <c r="B325" i="15" l="1"/>
  <c r="E325" i="15"/>
  <c r="G325" i="15"/>
  <c r="I325" i="15" s="1"/>
  <c r="D325" i="15"/>
  <c r="H325" i="15" s="1"/>
  <c r="C325" i="15"/>
  <c r="F325" i="15"/>
  <c r="A326" i="15" l="1"/>
  <c r="C326" i="15" l="1"/>
  <c r="D326" i="15"/>
  <c r="H326" i="15" s="1"/>
  <c r="F326" i="15"/>
  <c r="G326" i="15"/>
  <c r="I326" i="15" s="1"/>
  <c r="E326" i="15"/>
  <c r="B326" i="15"/>
  <c r="A327" i="15" l="1"/>
  <c r="D327" i="15" l="1"/>
  <c r="H327" i="15" s="1"/>
  <c r="G327" i="15"/>
  <c r="I327" i="15" s="1"/>
  <c r="E327" i="15"/>
  <c r="F327" i="15"/>
  <c r="B327" i="15"/>
  <c r="C327" i="15"/>
  <c r="A328" i="15" l="1"/>
  <c r="D328" i="15" l="1"/>
  <c r="H328" i="15" s="1"/>
  <c r="F328" i="15"/>
  <c r="G328" i="15"/>
  <c r="I328" i="15" s="1"/>
  <c r="E328" i="15"/>
  <c r="B328" i="15"/>
  <c r="C328" i="15"/>
  <c r="A329" i="15" l="1"/>
  <c r="D329" i="15" l="1"/>
  <c r="H329" i="15" s="1"/>
  <c r="B329" i="15"/>
  <c r="C329" i="15"/>
  <c r="E329" i="15"/>
  <c r="G329" i="15"/>
  <c r="I329" i="15" s="1"/>
  <c r="F329" i="15"/>
  <c r="A330" i="15" l="1"/>
  <c r="B330" i="15" l="1"/>
  <c r="D330" i="15"/>
  <c r="H330" i="15" s="1"/>
  <c r="E330" i="15"/>
  <c r="F330" i="15"/>
  <c r="G330" i="15"/>
  <c r="I330" i="15" s="1"/>
  <c r="C330" i="15"/>
  <c r="A331" i="15" l="1"/>
  <c r="E331" i="15" l="1"/>
  <c r="D331" i="15"/>
  <c r="H331" i="15" s="1"/>
  <c r="C331" i="15"/>
  <c r="G331" i="15"/>
  <c r="I331" i="15" s="1"/>
  <c r="F331" i="15"/>
  <c r="B331" i="15"/>
  <c r="A332" i="15" l="1"/>
  <c r="F332" i="15" l="1"/>
  <c r="G332" i="15"/>
  <c r="I332" i="15" s="1"/>
  <c r="C332" i="15"/>
  <c r="B332" i="15"/>
  <c r="E332" i="15"/>
  <c r="D332" i="15"/>
  <c r="H332" i="15" s="1"/>
  <c r="A333" i="15" l="1"/>
  <c r="G333" i="15" l="1"/>
  <c r="I333" i="15" s="1"/>
  <c r="F333" i="15"/>
  <c r="C333" i="15"/>
  <c r="D333" i="15"/>
  <c r="H333" i="15" s="1"/>
  <c r="B333" i="15"/>
  <c r="E333" i="15"/>
  <c r="A334" i="15" l="1"/>
  <c r="C334" i="15" l="1"/>
  <c r="B334" i="15"/>
  <c r="D334" i="15"/>
  <c r="H334" i="15" s="1"/>
  <c r="F334" i="15"/>
  <c r="G334" i="15"/>
  <c r="I334" i="15" s="1"/>
  <c r="E334" i="15"/>
  <c r="A335" i="15" l="1"/>
  <c r="D335" i="15" l="1"/>
  <c r="H335" i="15" s="1"/>
  <c r="C335" i="15"/>
  <c r="E335" i="15"/>
  <c r="B335" i="15"/>
  <c r="G335" i="15"/>
  <c r="I335" i="15" s="1"/>
  <c r="F335" i="15"/>
  <c r="A336" i="15" l="1"/>
  <c r="F336" i="15" l="1"/>
  <c r="C336" i="15"/>
  <c r="G336" i="15"/>
  <c r="I336" i="15" s="1"/>
  <c r="E336" i="15"/>
  <c r="D336" i="15"/>
  <c r="H336" i="15" s="1"/>
  <c r="B336" i="15"/>
  <c r="A337" i="15" l="1"/>
  <c r="G337" i="15" l="1"/>
  <c r="F337" i="15"/>
  <c r="E337" i="15"/>
  <c r="D337" i="15"/>
  <c r="H337" i="15" s="1"/>
  <c r="C337" i="15"/>
  <c r="B337" i="15"/>
  <c r="I337" i="15"/>
  <c r="A338" i="15" l="1"/>
  <c r="C338" i="15" l="1"/>
  <c r="D338" i="15"/>
  <c r="H338" i="15" s="1"/>
  <c r="E338" i="15"/>
  <c r="B338" i="15"/>
  <c r="F338" i="15"/>
  <c r="G338" i="15"/>
  <c r="I338" i="15" s="1"/>
  <c r="A339" i="15" l="1"/>
  <c r="D339" i="15" l="1"/>
  <c r="H339" i="15" s="1"/>
  <c r="B339" i="15"/>
  <c r="G339" i="15"/>
  <c r="I339" i="15"/>
  <c r="E339" i="15"/>
  <c r="C339" i="15"/>
  <c r="F339" i="15"/>
  <c r="A340" i="15" l="1"/>
  <c r="E340" i="15" l="1"/>
  <c r="F340" i="15"/>
  <c r="C340" i="15"/>
  <c r="D340" i="15"/>
  <c r="H340" i="15" s="1"/>
  <c r="B340" i="15"/>
  <c r="G340" i="15"/>
  <c r="I340" i="15" s="1"/>
  <c r="A341" i="15" l="1"/>
  <c r="G341" i="15" l="1"/>
  <c r="I341" i="15" s="1"/>
  <c r="C341" i="15"/>
  <c r="E341" i="15"/>
  <c r="F341" i="15"/>
  <c r="B341" i="15"/>
  <c r="D341" i="15"/>
  <c r="H341" i="15" s="1"/>
  <c r="A342" i="15" l="1"/>
  <c r="D342" i="15" l="1"/>
  <c r="H342" i="15" s="1"/>
  <c r="B342" i="15"/>
  <c r="F342" i="15"/>
  <c r="C342" i="15"/>
  <c r="G342" i="15"/>
  <c r="I342" i="15" s="1"/>
  <c r="E342" i="15"/>
  <c r="A343" i="15" l="1"/>
  <c r="E343" i="15" l="1"/>
  <c r="G343" i="15"/>
  <c r="C343" i="15"/>
  <c r="D343" i="15"/>
  <c r="H343" i="15" s="1"/>
  <c r="B343" i="15"/>
  <c r="I343" i="15"/>
  <c r="F343" i="15"/>
  <c r="A344" i="15" l="1"/>
  <c r="G344" i="15" l="1"/>
  <c r="I344" i="15" s="1"/>
  <c r="E344" i="15"/>
  <c r="F344" i="15"/>
  <c r="D344" i="15"/>
  <c r="H344" i="15" s="1"/>
  <c r="C344" i="15"/>
  <c r="B344" i="15"/>
  <c r="A345" i="15" l="1"/>
  <c r="B345" i="15" l="1"/>
  <c r="C345" i="15"/>
  <c r="G345" i="15"/>
  <c r="I345" i="15" s="1"/>
  <c r="D345" i="15"/>
  <c r="H345" i="15" s="1"/>
  <c r="E345" i="15"/>
  <c r="F345" i="15"/>
  <c r="A346" i="15" l="1"/>
  <c r="F346" i="15" l="1"/>
  <c r="C346" i="15"/>
  <c r="E346" i="15"/>
  <c r="G346" i="15"/>
  <c r="I346" i="15" s="1"/>
  <c r="D346" i="15"/>
  <c r="H346" i="15" s="1"/>
  <c r="B346" i="15"/>
  <c r="A347" i="15" l="1"/>
  <c r="E347" i="15" l="1"/>
  <c r="D347" i="15"/>
  <c r="H347" i="15" s="1"/>
  <c r="F347" i="15"/>
  <c r="C347" i="15"/>
  <c r="B347" i="15"/>
  <c r="G347" i="15"/>
  <c r="I347" i="15" s="1"/>
  <c r="A348" i="15" l="1"/>
  <c r="G348" i="15" l="1"/>
  <c r="B348" i="15"/>
  <c r="C348" i="15"/>
  <c r="I348" i="15"/>
  <c r="E348" i="15"/>
  <c r="F348" i="15"/>
  <c r="D348" i="15"/>
  <c r="H348" i="15" s="1"/>
  <c r="A349" i="15" l="1"/>
  <c r="G349" i="15" l="1"/>
  <c r="I349" i="15" s="1"/>
  <c r="E349" i="15"/>
  <c r="C349" i="15"/>
  <c r="D349" i="15"/>
  <c r="H349" i="15" s="1"/>
  <c r="F349" i="15"/>
  <c r="B349" i="15"/>
  <c r="A350" i="15" l="1"/>
  <c r="F350" i="15" l="1"/>
  <c r="B350" i="15"/>
  <c r="G350" i="15"/>
  <c r="C350" i="15"/>
  <c r="D350" i="15"/>
  <c r="H350" i="15" s="1"/>
  <c r="E350" i="15"/>
  <c r="I350" i="15"/>
  <c r="A351" i="15" l="1"/>
  <c r="E351" i="15" l="1"/>
  <c r="G351" i="15"/>
  <c r="I351" i="15" s="1"/>
  <c r="F351" i="15"/>
  <c r="D351" i="15"/>
  <c r="H351" i="15" s="1"/>
  <c r="C351" i="15"/>
  <c r="B351" i="15"/>
  <c r="A352" i="15" l="1"/>
  <c r="C352" i="15" l="1"/>
  <c r="F352" i="15"/>
  <c r="D352" i="15"/>
  <c r="H352" i="15" s="1"/>
  <c r="E352" i="15"/>
  <c r="B352" i="15"/>
  <c r="G352" i="15"/>
  <c r="I352" i="15" s="1"/>
  <c r="A353" i="15" l="1"/>
  <c r="C353" i="15" l="1"/>
  <c r="B353" i="15"/>
  <c r="D353" i="15"/>
  <c r="H353" i="15" s="1"/>
  <c r="G353" i="15"/>
  <c r="I353" i="15" s="1"/>
  <c r="F353" i="15"/>
  <c r="E353" i="15"/>
  <c r="A354" i="15" l="1"/>
  <c r="G354" i="15" l="1"/>
  <c r="E354" i="15"/>
  <c r="F354" i="15"/>
  <c r="I354" i="15"/>
  <c r="D354" i="15"/>
  <c r="H354" i="15" s="1"/>
  <c r="C354" i="15"/>
  <c r="B354" i="15"/>
  <c r="A355" i="15" l="1"/>
  <c r="E355" i="15" l="1"/>
  <c r="B355" i="15"/>
  <c r="D355" i="15"/>
  <c r="H355" i="15" s="1"/>
  <c r="F355" i="15"/>
  <c r="C355" i="15"/>
  <c r="G355" i="15"/>
  <c r="I355" i="15"/>
  <c r="A356" i="15" l="1"/>
  <c r="G356" i="15" l="1"/>
  <c r="I356" i="15" s="1"/>
  <c r="B356" i="15"/>
  <c r="D356" i="15"/>
  <c r="H356" i="15" s="1"/>
  <c r="C356" i="15"/>
  <c r="E356" i="15"/>
  <c r="F356" i="15"/>
  <c r="A357" i="15" l="1"/>
  <c r="C357" i="15" l="1"/>
  <c r="F357" i="15"/>
  <c r="E357" i="15"/>
  <c r="B357" i="15"/>
  <c r="G357" i="15"/>
  <c r="I357" i="15" s="1"/>
  <c r="D357" i="15"/>
  <c r="H357" i="15" s="1"/>
  <c r="A358" i="15" l="1"/>
  <c r="B358" i="15" l="1"/>
  <c r="C358" i="15"/>
  <c r="G358" i="15"/>
  <c r="I358" i="15" s="1"/>
  <c r="F358" i="15"/>
  <c r="D358" i="15"/>
  <c r="H358" i="15" s="1"/>
  <c r="E358" i="15"/>
  <c r="A359" i="15" l="1"/>
  <c r="C359" i="15" l="1"/>
  <c r="G359" i="15"/>
  <c r="I359" i="15"/>
  <c r="B359" i="15"/>
  <c r="D359" i="15"/>
  <c r="H359" i="15" s="1"/>
  <c r="F359" i="15"/>
  <c r="E359" i="15"/>
  <c r="A360" i="15" l="1"/>
  <c r="C360" i="15" l="1"/>
  <c r="G360" i="15"/>
  <c r="I360" i="15" s="1"/>
  <c r="D360" i="15"/>
  <c r="H360" i="15" s="1"/>
  <c r="F360" i="15"/>
  <c r="B360" i="15"/>
  <c r="E360" i="15"/>
  <c r="A361" i="15" l="1"/>
  <c r="B361" i="15" l="1"/>
  <c r="G361" i="15"/>
  <c r="I361" i="15" s="1"/>
  <c r="D361" i="15"/>
  <c r="H361" i="15" s="1"/>
  <c r="C361" i="15"/>
  <c r="E361" i="15"/>
  <c r="F361" i="15"/>
  <c r="A362" i="15" l="1"/>
  <c r="F362" i="15" l="1"/>
  <c r="C362" i="15"/>
  <c r="E362" i="15"/>
  <c r="D362" i="15"/>
  <c r="H362" i="15" s="1"/>
  <c r="G362" i="15"/>
  <c r="I362" i="15" s="1"/>
  <c r="B362" i="15"/>
  <c r="A363" i="15" l="1"/>
  <c r="F363" i="15" l="1"/>
  <c r="G363" i="15"/>
  <c r="I363" i="15" s="1"/>
  <c r="D363" i="15"/>
  <c r="H363" i="15" s="1"/>
  <c r="E363" i="15"/>
  <c r="B363" i="15"/>
  <c r="C363" i="15"/>
  <c r="A364" i="15" l="1"/>
  <c r="B364" i="15" l="1"/>
  <c r="F364" i="15"/>
  <c r="D364" i="15"/>
  <c r="H364" i="15" s="1"/>
  <c r="C364" i="15"/>
  <c r="I364" i="15"/>
  <c r="E364" i="15"/>
  <c r="G364" i="15"/>
  <c r="A365" i="15" l="1"/>
  <c r="C365" i="15" l="1"/>
  <c r="E365" i="15"/>
  <c r="B365" i="15"/>
  <c r="F365" i="15"/>
  <c r="D365" i="15"/>
  <c r="H365" i="15" s="1"/>
  <c r="I365" i="15"/>
  <c r="G365" i="15"/>
  <c r="A366" i="15" l="1"/>
  <c r="D366" i="15" l="1"/>
  <c r="H366" i="15" s="1"/>
  <c r="G366" i="15"/>
  <c r="I366" i="15" s="1"/>
  <c r="B366" i="15"/>
  <c r="E366" i="15"/>
  <c r="C366" i="15"/>
  <c r="F366" i="15"/>
  <c r="A367" i="15" l="1"/>
  <c r="F367" i="15" l="1"/>
  <c r="E367" i="15"/>
  <c r="B367" i="15"/>
  <c r="C367" i="15"/>
  <c r="D367" i="15"/>
  <c r="H367" i="15" s="1"/>
  <c r="G367" i="15"/>
  <c r="I367" i="15" s="1"/>
  <c r="A368" i="15" l="1"/>
  <c r="E368" i="15" l="1"/>
  <c r="F368" i="15"/>
  <c r="B368" i="15"/>
  <c r="G368" i="15"/>
  <c r="I368" i="15" s="1"/>
  <c r="C368" i="15"/>
  <c r="D368" i="15"/>
  <c r="H368" i="15" s="1"/>
  <c r="A369" i="15" l="1"/>
  <c r="C369" i="15" l="1"/>
  <c r="B369" i="15"/>
  <c r="D369" i="15"/>
  <c r="H369" i="15" s="1"/>
  <c r="E369" i="15"/>
  <c r="G369" i="15"/>
  <c r="I369" i="15" s="1"/>
  <c r="F369" i="15"/>
  <c r="A370" i="15" l="1"/>
  <c r="D370" i="15" l="1"/>
  <c r="H370" i="15" s="1"/>
  <c r="C370" i="15"/>
  <c r="B370" i="15"/>
  <c r="E370" i="15"/>
  <c r="G370" i="15"/>
  <c r="I370" i="15" s="1"/>
  <c r="F370" i="15"/>
  <c r="A371" i="15" l="1"/>
  <c r="E371" i="15" l="1"/>
  <c r="I371" i="15"/>
  <c r="F371" i="15"/>
  <c r="C371" i="15"/>
  <c r="G371" i="15"/>
  <c r="B371" i="15"/>
  <c r="D371" i="15"/>
  <c r="H371" i="15" s="1"/>
  <c r="A372" i="15" l="1"/>
  <c r="C372" i="15" l="1"/>
  <c r="E372" i="15"/>
  <c r="F372" i="15"/>
  <c r="D372" i="15"/>
  <c r="H372" i="15" s="1"/>
  <c r="G372" i="15"/>
  <c r="I372" i="15" s="1"/>
  <c r="B372" i="15"/>
  <c r="A373" i="15" l="1"/>
  <c r="G373" i="15" l="1"/>
  <c r="C373" i="15"/>
  <c r="B373" i="15"/>
  <c r="I373" i="15"/>
  <c r="D373" i="15"/>
  <c r="H373" i="15" s="1"/>
  <c r="F373" i="15"/>
  <c r="E373" i="15"/>
  <c r="A374" i="15" l="1"/>
  <c r="E374" i="15" l="1"/>
  <c r="G374" i="15"/>
  <c r="I374" i="15" s="1"/>
  <c r="F374" i="15"/>
  <c r="C374" i="15"/>
  <c r="B374" i="15"/>
  <c r="D374" i="15"/>
  <c r="H374" i="15" s="1"/>
  <c r="A375" i="15" l="1"/>
  <c r="E375" i="15" l="1"/>
  <c r="D375" i="15"/>
  <c r="H375" i="15" s="1"/>
  <c r="B375" i="15"/>
  <c r="F375" i="15"/>
  <c r="G375" i="15"/>
  <c r="I375" i="15" s="1"/>
  <c r="C375" i="15"/>
  <c r="A376" i="15" l="1"/>
  <c r="B376" i="15" l="1"/>
  <c r="D376" i="15"/>
  <c r="H376" i="15" s="1"/>
  <c r="E376" i="15"/>
  <c r="I376" i="15"/>
  <c r="C376" i="15"/>
  <c r="F376" i="15"/>
  <c r="G376" i="15"/>
  <c r="A377" i="15" l="1"/>
  <c r="C377" i="15" l="1"/>
  <c r="B377" i="15"/>
  <c r="E377" i="15"/>
  <c r="F377" i="15"/>
  <c r="G377" i="15"/>
  <c r="I377" i="15" s="1"/>
  <c r="D377" i="15"/>
  <c r="H377" i="15" s="1"/>
  <c r="A378" i="15" l="1"/>
  <c r="F378" i="15" l="1"/>
  <c r="E378" i="15"/>
  <c r="C378" i="15"/>
  <c r="B378" i="15"/>
  <c r="G378" i="15"/>
  <c r="I378" i="15" s="1"/>
  <c r="D378" i="15"/>
  <c r="H378" i="15" s="1"/>
  <c r="A379" i="15" l="1"/>
  <c r="D379" i="15" l="1"/>
  <c r="H379" i="15" s="1"/>
  <c r="C379" i="15"/>
  <c r="F379" i="15"/>
  <c r="G379" i="15"/>
  <c r="I379" i="15" s="1"/>
  <c r="B379" i="15"/>
  <c r="E379" i="15"/>
  <c r="A380" i="15" l="1"/>
  <c r="B380" i="15" l="1"/>
  <c r="C380" i="15"/>
  <c r="D380" i="15"/>
  <c r="H380" i="15" s="1"/>
  <c r="E380" i="15"/>
  <c r="G380" i="15"/>
  <c r="I380" i="15" s="1"/>
  <c r="F380" i="15"/>
  <c r="A381" i="15" l="1"/>
  <c r="D381" i="15" l="1"/>
  <c r="H381" i="15" s="1"/>
  <c r="C381" i="15"/>
  <c r="E381" i="15"/>
  <c r="G381" i="15"/>
  <c r="I381" i="15" s="1"/>
  <c r="F381" i="15"/>
  <c r="B381" i="15"/>
  <c r="A382" i="15" l="1"/>
  <c r="E382" i="15" l="1"/>
  <c r="G382" i="15"/>
  <c r="I382" i="15" s="1"/>
  <c r="F382" i="15"/>
  <c r="D382" i="15"/>
  <c r="H382" i="15" s="1"/>
  <c r="C382" i="15"/>
  <c r="B382" i="15"/>
  <c r="A383" i="15" l="1"/>
  <c r="B383" i="15" l="1"/>
  <c r="C383" i="15"/>
  <c r="E383" i="15"/>
  <c r="D383" i="15"/>
  <c r="H383" i="15" s="1"/>
  <c r="G383" i="15"/>
  <c r="I383" i="15" s="1"/>
  <c r="F383" i="15"/>
  <c r="A384" i="15" l="1"/>
  <c r="G384" i="15" l="1"/>
  <c r="C384" i="15"/>
  <c r="F384" i="15"/>
  <c r="D384" i="15"/>
  <c r="H384" i="15" s="1"/>
  <c r="E384" i="15"/>
  <c r="I384" i="15"/>
  <c r="B384" i="15"/>
  <c r="A385" i="15" l="1"/>
  <c r="B385" i="15" l="1"/>
  <c r="G385" i="15"/>
  <c r="I385" i="15" s="1"/>
  <c r="E385" i="15"/>
  <c r="D385" i="15"/>
  <c r="H385" i="15" s="1"/>
  <c r="C385" i="15"/>
  <c r="F385" i="15"/>
  <c r="A386" i="15" l="1"/>
  <c r="D386" i="15" l="1"/>
  <c r="H386" i="15" s="1"/>
  <c r="B386" i="15"/>
  <c r="F386" i="15"/>
  <c r="C386" i="15"/>
  <c r="E386" i="15"/>
  <c r="G386" i="15"/>
  <c r="I386" i="15" s="1"/>
  <c r="A387" i="15" l="1"/>
  <c r="B387" i="15" l="1"/>
  <c r="C387" i="15"/>
  <c r="F387" i="15"/>
  <c r="G387" i="15"/>
  <c r="I387" i="15" s="1"/>
  <c r="E387" i="15"/>
  <c r="D387" i="15"/>
  <c r="H387" i="15" s="1"/>
  <c r="A388" i="15" l="1"/>
  <c r="D388" i="15" l="1"/>
  <c r="H388" i="15" s="1"/>
  <c r="B388" i="15"/>
  <c r="C388" i="15"/>
  <c r="G388" i="15"/>
  <c r="I388" i="15" s="1"/>
  <c r="F388" i="15"/>
  <c r="E388" i="15"/>
  <c r="A389" i="15" l="1"/>
  <c r="B389" i="15" l="1"/>
  <c r="E389" i="15"/>
  <c r="I389" i="15"/>
  <c r="G389" i="15"/>
  <c r="C389" i="15"/>
  <c r="F389" i="15"/>
  <c r="D389" i="15"/>
  <c r="H389" i="15" s="1"/>
  <c r="A390" i="15" l="1"/>
  <c r="G390" i="15" l="1"/>
  <c r="B390" i="15"/>
  <c r="E390" i="15"/>
  <c r="F390" i="15"/>
  <c r="C390" i="15"/>
  <c r="D390" i="15"/>
  <c r="H390" i="15" s="1"/>
  <c r="I390" i="15"/>
  <c r="A391" i="15" l="1"/>
  <c r="D391" i="15" l="1"/>
  <c r="H391" i="15" s="1"/>
  <c r="C391" i="15"/>
  <c r="E391" i="15"/>
  <c r="B391" i="15"/>
  <c r="I391" i="15"/>
  <c r="G391" i="15"/>
  <c r="F391" i="15"/>
  <c r="A392" i="15" l="1"/>
  <c r="B392" i="15" l="1"/>
  <c r="F392" i="15"/>
  <c r="C392" i="15"/>
  <c r="D392" i="15"/>
  <c r="H392" i="15" s="1"/>
  <c r="G392" i="15"/>
  <c r="I392" i="15" s="1"/>
  <c r="E392" i="15"/>
  <c r="A393" i="15" l="1"/>
  <c r="G393" i="15" l="1"/>
  <c r="E393" i="15"/>
  <c r="F393" i="15"/>
  <c r="D393" i="15"/>
  <c r="H393" i="15" s="1"/>
  <c r="I393" i="15"/>
  <c r="C393" i="15"/>
  <c r="B393" i="15"/>
  <c r="A394" i="15" l="1"/>
  <c r="D394" i="15" l="1"/>
  <c r="H394" i="15" s="1"/>
  <c r="B394" i="15"/>
  <c r="E394" i="15"/>
  <c r="G394" i="15"/>
  <c r="I394" i="15" s="1"/>
  <c r="C394" i="15"/>
  <c r="F394" i="15"/>
  <c r="A395" i="15" l="1"/>
  <c r="C395" i="15" l="1"/>
  <c r="I395" i="15"/>
  <c r="E395" i="15"/>
  <c r="D395" i="15"/>
  <c r="H395" i="15" s="1"/>
  <c r="G395" i="15"/>
  <c r="B395" i="15"/>
  <c r="F395" i="15"/>
  <c r="A396" i="15" l="1"/>
  <c r="F396" i="15" l="1"/>
  <c r="E396" i="15"/>
  <c r="D396" i="15"/>
  <c r="H396" i="15" s="1"/>
  <c r="G396" i="15"/>
  <c r="I396" i="15" s="1"/>
  <c r="C396" i="15"/>
  <c r="B396" i="15"/>
  <c r="A397" i="15" l="1"/>
  <c r="G397" i="15" l="1"/>
  <c r="B397" i="15"/>
  <c r="D397" i="15"/>
  <c r="H397" i="15" s="1"/>
  <c r="C397" i="15"/>
  <c r="F397" i="15"/>
  <c r="E397" i="15"/>
  <c r="I397" i="15"/>
  <c r="A398" i="15" l="1"/>
  <c r="D398" i="15" l="1"/>
  <c r="H398" i="15" s="1"/>
  <c r="B398" i="15"/>
  <c r="C398" i="15"/>
  <c r="E398" i="15"/>
  <c r="G398" i="15"/>
  <c r="I398" i="15" s="1"/>
  <c r="F398" i="15"/>
  <c r="A399" i="15" l="1"/>
  <c r="D399" i="15" l="1"/>
  <c r="H399" i="15" s="1"/>
  <c r="C399" i="15"/>
  <c r="B399" i="15"/>
  <c r="E399" i="15"/>
  <c r="G399" i="15"/>
  <c r="I399" i="15" s="1"/>
  <c r="F399" i="15"/>
  <c r="A400" i="15" l="1"/>
  <c r="E400" i="15" l="1"/>
  <c r="B400" i="15"/>
  <c r="G400" i="15"/>
  <c r="I400" i="15" s="1"/>
  <c r="C400" i="15"/>
  <c r="D400" i="15"/>
  <c r="H400" i="15" s="1"/>
  <c r="F400" i="15"/>
  <c r="A401" i="15" l="1"/>
  <c r="C401" i="15" l="1"/>
  <c r="G401" i="15"/>
  <c r="I401" i="15" s="1"/>
  <c r="D401" i="15"/>
  <c r="H401" i="15" s="1"/>
  <c r="B401" i="15"/>
  <c r="E401" i="15"/>
  <c r="F401" i="15"/>
  <c r="A402" i="15" l="1"/>
  <c r="I402" i="15" l="1"/>
  <c r="B402" i="15"/>
  <c r="D402" i="15"/>
  <c r="H402" i="15" s="1"/>
  <c r="C402" i="15"/>
  <c r="G402" i="15"/>
  <c r="F402" i="15"/>
  <c r="E402" i="15"/>
  <c r="A403" i="15" l="1"/>
  <c r="G403" i="15" l="1"/>
  <c r="I403" i="15" s="1"/>
  <c r="B403" i="15"/>
  <c r="E403" i="15"/>
  <c r="F403" i="15"/>
  <c r="D403" i="15"/>
  <c r="H403" i="15" s="1"/>
  <c r="C403" i="15"/>
  <c r="A404" i="15" l="1"/>
  <c r="G404" i="15" l="1"/>
  <c r="I404" i="15" s="1"/>
  <c r="E404" i="15"/>
  <c r="D404" i="15"/>
  <c r="H404" i="15" s="1"/>
  <c r="C404" i="15"/>
  <c r="B404" i="15"/>
  <c r="F404" i="15"/>
  <c r="A405" i="15" l="1"/>
  <c r="G405" i="15" l="1"/>
  <c r="B405" i="15"/>
  <c r="D405" i="15"/>
  <c r="H405" i="15" s="1"/>
  <c r="F405" i="15"/>
  <c r="C405" i="15"/>
  <c r="E405" i="15"/>
  <c r="I405" i="15"/>
  <c r="A406" i="15" l="1"/>
  <c r="B406" i="15" l="1"/>
  <c r="D406" i="15"/>
  <c r="H406" i="15" s="1"/>
  <c r="G406" i="15"/>
  <c r="I406" i="15" s="1"/>
  <c r="C406" i="15"/>
  <c r="F406" i="15"/>
  <c r="E406" i="15"/>
  <c r="A407" i="15" l="1"/>
  <c r="G407" i="15" l="1"/>
  <c r="I407" i="15" s="1"/>
  <c r="D407" i="15"/>
  <c r="H407" i="15" s="1"/>
  <c r="B407" i="15"/>
  <c r="C407" i="15"/>
  <c r="E407" i="15"/>
  <c r="F407" i="15"/>
  <c r="A408" i="15" l="1"/>
  <c r="E408" i="15" l="1"/>
  <c r="G408" i="15"/>
  <c r="I408" i="15" s="1"/>
  <c r="B408" i="15"/>
  <c r="F408" i="15"/>
  <c r="D408" i="15"/>
  <c r="H408" i="15" s="1"/>
  <c r="C408" i="15"/>
  <c r="A409" i="15" l="1"/>
  <c r="G409" i="15" l="1"/>
  <c r="D409" i="15"/>
  <c r="H409" i="15" s="1"/>
  <c r="B409" i="15"/>
  <c r="I409" i="15"/>
  <c r="C409" i="15"/>
  <c r="E409" i="15"/>
  <c r="F409" i="15"/>
  <c r="A410" i="15" l="1"/>
  <c r="E410" i="15" l="1"/>
  <c r="D410" i="15"/>
  <c r="H410" i="15" s="1"/>
  <c r="B410" i="15"/>
  <c r="C410" i="15"/>
  <c r="F410" i="15"/>
  <c r="G410" i="15"/>
  <c r="I410" i="15" s="1"/>
  <c r="A411" i="15" l="1"/>
  <c r="E411" i="15" l="1"/>
  <c r="D411" i="15"/>
  <c r="H411" i="15" s="1"/>
  <c r="G411" i="15"/>
  <c r="B411" i="15"/>
  <c r="C411" i="15"/>
  <c r="I411" i="15"/>
  <c r="F411" i="15"/>
  <c r="A412" i="15" l="1"/>
  <c r="C412" i="15" l="1"/>
  <c r="E412" i="15"/>
  <c r="D412" i="15"/>
  <c r="H412" i="15" s="1"/>
  <c r="B412" i="15"/>
  <c r="G412" i="15"/>
  <c r="F412" i="15"/>
  <c r="I412" i="15"/>
  <c r="A413" i="15" l="1"/>
  <c r="C413" i="15" l="1"/>
  <c r="E413" i="15"/>
  <c r="D413" i="15"/>
  <c r="H413" i="15" s="1"/>
  <c r="F413" i="15"/>
  <c r="G413" i="15"/>
  <c r="I413" i="15" s="1"/>
  <c r="B413" i="15"/>
  <c r="A414" i="15" l="1"/>
  <c r="B414" i="15" l="1"/>
  <c r="E414" i="15"/>
  <c r="G414" i="15"/>
  <c r="I414" i="15" s="1"/>
  <c r="D414" i="15"/>
  <c r="H414" i="15" s="1"/>
  <c r="F414" i="15"/>
  <c r="C414" i="15"/>
  <c r="A415" i="15" l="1"/>
  <c r="D415" i="15" l="1"/>
  <c r="H415" i="15" s="1"/>
  <c r="B415" i="15"/>
  <c r="E415" i="15"/>
  <c r="F415" i="15"/>
  <c r="C415" i="15"/>
  <c r="G415" i="15"/>
  <c r="I415" i="15" s="1"/>
  <c r="A416" i="15" l="1"/>
  <c r="G416" i="15" l="1"/>
  <c r="F416" i="15"/>
  <c r="E416" i="15"/>
  <c r="B416" i="15"/>
  <c r="C416" i="15"/>
  <c r="I416" i="15"/>
  <c r="D416" i="15"/>
  <c r="H416" i="15" s="1"/>
  <c r="A417" i="15" l="1"/>
  <c r="C417" i="15" l="1"/>
  <c r="G417" i="15"/>
  <c r="I417" i="15" s="1"/>
  <c r="F417" i="15"/>
  <c r="E417" i="15"/>
  <c r="B417" i="15"/>
  <c r="D417" i="15"/>
  <c r="H417" i="15" s="1"/>
  <c r="A418" i="15" l="1"/>
  <c r="G418" i="15" l="1"/>
  <c r="D418" i="15"/>
  <c r="H418" i="15" s="1"/>
  <c r="E418" i="15"/>
  <c r="C418" i="15"/>
  <c r="I418" i="15"/>
  <c r="F418" i="15"/>
  <c r="B418" i="15"/>
  <c r="A419" i="15" l="1"/>
  <c r="G419" i="15" l="1"/>
  <c r="I419" i="15" s="1"/>
  <c r="B419" i="15"/>
  <c r="D419" i="15"/>
  <c r="H419" i="15" s="1"/>
  <c r="E419" i="15"/>
  <c r="C419" i="15"/>
  <c r="F419" i="15"/>
  <c r="A420" i="15" l="1"/>
  <c r="G420" i="15" l="1"/>
  <c r="I420" i="15" s="1"/>
  <c r="D420" i="15"/>
  <c r="H420" i="15" s="1"/>
  <c r="E420" i="15"/>
  <c r="B420" i="15"/>
  <c r="F420" i="15"/>
  <c r="C420" i="15"/>
  <c r="A421" i="15" l="1"/>
  <c r="D421" i="15" l="1"/>
  <c r="H421" i="15" s="1"/>
  <c r="C421" i="15"/>
  <c r="G421" i="15"/>
  <c r="B421" i="15"/>
  <c r="F421" i="15"/>
  <c r="I421" i="15"/>
  <c r="E421" i="15"/>
  <c r="A422" i="15" l="1"/>
  <c r="B422" i="15" l="1"/>
  <c r="G422" i="15"/>
  <c r="I422" i="15" s="1"/>
  <c r="C422" i="15"/>
  <c r="D422" i="15"/>
  <c r="H422" i="15" s="1"/>
  <c r="F422" i="15"/>
  <c r="E422" i="15"/>
  <c r="A423" i="15" l="1"/>
  <c r="D423" i="15" l="1"/>
  <c r="H423" i="15" s="1"/>
  <c r="I423" i="15"/>
  <c r="F423" i="15"/>
  <c r="C423" i="15"/>
  <c r="B423" i="15"/>
  <c r="G423" i="15"/>
  <c r="E423" i="15"/>
  <c r="A424" i="15" l="1"/>
  <c r="E424" i="15" l="1"/>
  <c r="G424" i="15"/>
  <c r="B424" i="15"/>
  <c r="D424" i="15"/>
  <c r="H424" i="15" s="1"/>
  <c r="F424" i="15"/>
  <c r="C424" i="15"/>
  <c r="I424" i="15"/>
  <c r="A425" i="15" l="1"/>
  <c r="E425" i="15" l="1"/>
  <c r="G425" i="15"/>
  <c r="B425" i="15"/>
  <c r="D425" i="15"/>
  <c r="H425" i="15" s="1"/>
  <c r="I425" i="15"/>
  <c r="C425" i="15"/>
  <c r="F425" i="15"/>
  <c r="A426" i="15" l="1"/>
  <c r="E426" i="15" l="1"/>
  <c r="G426" i="15"/>
  <c r="B426" i="15"/>
  <c r="D426" i="15"/>
  <c r="H426" i="15" s="1"/>
  <c r="F426" i="15"/>
  <c r="C426" i="15"/>
  <c r="I426" i="15"/>
  <c r="A427" i="15" l="1"/>
  <c r="D427" i="15" l="1"/>
  <c r="H427" i="15" s="1"/>
  <c r="C427" i="15"/>
  <c r="I427" i="15"/>
  <c r="B427" i="15"/>
  <c r="G427" i="15"/>
  <c r="E427" i="15"/>
  <c r="F427" i="15"/>
  <c r="A428" i="15" l="1"/>
  <c r="D428" i="15" l="1"/>
  <c r="H428" i="15" s="1"/>
  <c r="I428" i="15"/>
  <c r="G428" i="15"/>
  <c r="E428" i="15"/>
  <c r="F428" i="15"/>
  <c r="C428" i="15"/>
  <c r="B428" i="15"/>
  <c r="A429" i="15" l="1"/>
  <c r="F429" i="15" l="1"/>
  <c r="D429" i="15"/>
  <c r="H429" i="15" s="1"/>
  <c r="B429" i="15"/>
  <c r="E429" i="15"/>
  <c r="C429" i="15"/>
  <c r="G429" i="15"/>
  <c r="I429" i="15"/>
  <c r="A430" i="15" l="1"/>
  <c r="F430" i="15" l="1"/>
  <c r="B430" i="15"/>
  <c r="E430" i="15"/>
  <c r="D430" i="15"/>
  <c r="H430" i="15" s="1"/>
  <c r="I430" i="15"/>
  <c r="G430" i="15"/>
  <c r="C430" i="15"/>
  <c r="A431" i="15" l="1"/>
  <c r="I431" i="15" l="1"/>
  <c r="B431" i="15"/>
  <c r="D431" i="15"/>
  <c r="H431" i="15" s="1"/>
  <c r="E431" i="15"/>
  <c r="F431" i="15"/>
  <c r="G431" i="15"/>
  <c r="C431" i="15"/>
  <c r="A432" i="15" l="1"/>
  <c r="G432" i="15" l="1"/>
  <c r="E432" i="15"/>
  <c r="C432" i="15"/>
  <c r="D432" i="15"/>
  <c r="H432" i="15" s="1"/>
  <c r="B432" i="15"/>
  <c r="F432" i="15"/>
  <c r="I432" i="15"/>
  <c r="A433" i="15" l="1"/>
  <c r="G433" i="15" l="1"/>
  <c r="F433" i="15"/>
  <c r="C433" i="15"/>
  <c r="I433" i="15"/>
  <c r="D433" i="15"/>
  <c r="H433" i="15" s="1"/>
  <c r="B433" i="15"/>
  <c r="E433" i="15"/>
  <c r="A434" i="15" l="1"/>
  <c r="B434" i="15" l="1"/>
  <c r="F434" i="15"/>
  <c r="C434" i="15"/>
  <c r="D434" i="15"/>
  <c r="H434" i="15" s="1"/>
  <c r="E434" i="15"/>
  <c r="I434" i="15"/>
  <c r="G434" i="15"/>
  <c r="A435" i="15" l="1"/>
  <c r="F435" i="15" l="1"/>
  <c r="D435" i="15"/>
  <c r="H435" i="15" s="1"/>
  <c r="I435" i="15"/>
  <c r="G435" i="15"/>
  <c r="B435" i="15"/>
  <c r="E435" i="15"/>
  <c r="C435" i="15"/>
  <c r="A436" i="15" l="1"/>
  <c r="I436" i="15" l="1"/>
  <c r="C436" i="15"/>
  <c r="G436" i="15"/>
  <c r="E436" i="15"/>
  <c r="D436" i="15"/>
  <c r="H436" i="15" s="1"/>
  <c r="B436" i="15"/>
  <c r="F436" i="15"/>
  <c r="A437" i="15" l="1"/>
  <c r="G437" i="15" l="1"/>
  <c r="C437" i="15"/>
  <c r="D437" i="15"/>
  <c r="H437" i="15" s="1"/>
  <c r="B437" i="15"/>
  <c r="E437" i="15"/>
  <c r="F437" i="15"/>
  <c r="I437" i="15"/>
  <c r="A438" i="15" l="1"/>
  <c r="D438" i="15" l="1"/>
  <c r="H438" i="15" s="1"/>
  <c r="F438" i="15"/>
  <c r="B438" i="15"/>
  <c r="C438" i="15"/>
  <c r="E438" i="15"/>
  <c r="I438" i="15"/>
  <c r="G438" i="15"/>
  <c r="A439" i="15" l="1"/>
  <c r="D439" i="15" l="1"/>
  <c r="H439" i="15" s="1"/>
  <c r="C439" i="15"/>
  <c r="I439" i="15"/>
  <c r="B439" i="15"/>
  <c r="E439" i="15"/>
  <c r="G439" i="15"/>
  <c r="F439" i="15"/>
  <c r="A440" i="15" l="1"/>
  <c r="B440" i="15" l="1"/>
  <c r="E440" i="15"/>
  <c r="F440" i="15"/>
  <c r="D440" i="15"/>
  <c r="H440" i="15" s="1"/>
  <c r="G440" i="15"/>
  <c r="C440" i="15"/>
  <c r="I440" i="15"/>
  <c r="A441" i="15" l="1"/>
  <c r="B441" i="15" l="1"/>
  <c r="E441" i="15"/>
  <c r="F441" i="15"/>
  <c r="G441" i="15"/>
  <c r="I441" i="15"/>
  <c r="C441" i="15"/>
  <c r="D441" i="15"/>
  <c r="H441" i="15" s="1"/>
  <c r="A442" i="15" l="1"/>
  <c r="I442" i="15" l="1"/>
  <c r="E442" i="15"/>
  <c r="C442" i="15"/>
  <c r="G442" i="15"/>
  <c r="B442" i="15"/>
  <c r="D442" i="15"/>
  <c r="H442" i="15" s="1"/>
  <c r="F442" i="15"/>
  <c r="A443" i="15" l="1"/>
  <c r="B443" i="15" l="1"/>
  <c r="E443" i="15"/>
  <c r="I443" i="15"/>
  <c r="G443" i="15"/>
  <c r="D443" i="15"/>
  <c r="H443" i="15" s="1"/>
  <c r="C443" i="15"/>
  <c r="F443" i="15"/>
  <c r="A444" i="15" l="1"/>
  <c r="C444" i="15" l="1"/>
  <c r="E444" i="15"/>
  <c r="G444" i="15"/>
  <c r="I444" i="15"/>
  <c r="B444" i="15"/>
  <c r="D444" i="15"/>
  <c r="H444" i="15" s="1"/>
  <c r="F444" i="15"/>
  <c r="A445" i="15" l="1"/>
  <c r="I445" i="15" l="1"/>
  <c r="B445" i="15"/>
  <c r="C445" i="15"/>
  <c r="G445" i="15"/>
  <c r="E445" i="15"/>
  <c r="D445" i="15"/>
  <c r="H445" i="15" s="1"/>
  <c r="F445" i="15"/>
  <c r="A446" i="15" l="1"/>
  <c r="G446" i="15" l="1"/>
  <c r="B446" i="15"/>
  <c r="C446" i="15"/>
  <c r="D446" i="15"/>
  <c r="H446" i="15" s="1"/>
  <c r="E446" i="15"/>
  <c r="I446" i="15"/>
  <c r="F446" i="15"/>
  <c r="A447" i="15" l="1"/>
  <c r="E447" i="15" l="1"/>
  <c r="C447" i="15"/>
  <c r="D447" i="15"/>
  <c r="H447" i="15" s="1"/>
  <c r="F447" i="15"/>
  <c r="B447" i="15"/>
  <c r="G447" i="15"/>
  <c r="I447" i="15"/>
  <c r="A448" i="15" l="1"/>
  <c r="C448" i="15" l="1"/>
  <c r="B448" i="15"/>
  <c r="E448" i="15"/>
  <c r="D448" i="15"/>
  <c r="H448" i="15" s="1"/>
  <c r="I448" i="15"/>
  <c r="G448" i="15"/>
  <c r="F448" i="15"/>
  <c r="A449" i="15" l="1"/>
  <c r="D449" i="15" l="1"/>
  <c r="H449" i="15" s="1"/>
  <c r="C449" i="15"/>
  <c r="G449" i="15"/>
  <c r="F449" i="15"/>
  <c r="I449" i="15"/>
  <c r="E449" i="15"/>
  <c r="B449" i="15"/>
  <c r="A450" i="15" l="1"/>
  <c r="I450" i="15" l="1"/>
  <c r="F450" i="15"/>
  <c r="G450" i="15"/>
  <c r="C450" i="15"/>
  <c r="D450" i="15"/>
  <c r="H450" i="15" s="1"/>
  <c r="E450" i="15"/>
  <c r="B450" i="15"/>
  <c r="A451" i="15" l="1"/>
  <c r="D451" i="15" l="1"/>
  <c r="H451" i="15" s="1"/>
  <c r="B451" i="15"/>
  <c r="I451" i="15"/>
  <c r="F451" i="15"/>
  <c r="G451" i="15"/>
  <c r="E451" i="15"/>
  <c r="C451" i="15"/>
  <c r="A452" i="15" l="1"/>
  <c r="D452" i="15" l="1"/>
  <c r="H452" i="15" s="1"/>
  <c r="I452" i="15"/>
  <c r="C452" i="15"/>
  <c r="E452" i="15"/>
  <c r="F452" i="15"/>
  <c r="G452" i="15"/>
  <c r="B452" i="15"/>
  <c r="A453" i="15" l="1"/>
  <c r="E453" i="15" l="1"/>
  <c r="F453" i="15"/>
  <c r="B453" i="15"/>
  <c r="C453" i="15"/>
  <c r="I453" i="15"/>
  <c r="D453" i="15"/>
  <c r="H453" i="15" s="1"/>
  <c r="G453" i="15"/>
  <c r="A454" i="15" l="1"/>
  <c r="C454" i="15" l="1"/>
  <c r="E454" i="15"/>
  <c r="I454" i="15"/>
  <c r="D454" i="15"/>
  <c r="H454" i="15" s="1"/>
  <c r="G454" i="15"/>
  <c r="F454" i="15"/>
  <c r="B454" i="15"/>
  <c r="A455" i="15" l="1"/>
  <c r="C455" i="15" l="1"/>
  <c r="G455" i="15"/>
  <c r="B455" i="15"/>
  <c r="F455" i="15"/>
  <c r="D455" i="15"/>
  <c r="H455" i="15" s="1"/>
  <c r="E455" i="15"/>
  <c r="I455" i="15"/>
  <c r="A456" i="15" l="1"/>
  <c r="D456" i="15" l="1"/>
  <c r="H456" i="15" s="1"/>
  <c r="I456" i="15"/>
  <c r="B456" i="15"/>
  <c r="G456" i="15"/>
  <c r="C456" i="15"/>
  <c r="F456" i="15"/>
  <c r="E456" i="15"/>
  <c r="A457" i="15" l="1"/>
  <c r="G457" i="15" l="1"/>
  <c r="E457" i="15"/>
  <c r="F457" i="15"/>
  <c r="I457" i="15"/>
  <c r="B457" i="15"/>
  <c r="C457" i="15"/>
  <c r="D457" i="15"/>
  <c r="H457" i="15" s="1"/>
  <c r="A458" i="15" l="1"/>
  <c r="B458" i="15" l="1"/>
  <c r="F458" i="15"/>
  <c r="C458" i="15"/>
  <c r="E458" i="15"/>
  <c r="I458" i="15"/>
  <c r="D458" i="15"/>
  <c r="H458" i="15" s="1"/>
  <c r="G458" i="15"/>
  <c r="A459" i="15" l="1"/>
  <c r="F459" i="15" l="1"/>
  <c r="D459" i="15"/>
  <c r="H459" i="15" s="1"/>
  <c r="G459" i="15"/>
  <c r="I459" i="15"/>
  <c r="E459" i="15"/>
  <c r="B459" i="15"/>
  <c r="C459" i="15"/>
  <c r="A460" i="15" l="1"/>
  <c r="D460" i="15" l="1"/>
  <c r="H460" i="15" s="1"/>
  <c r="I460" i="15"/>
  <c r="B460" i="15"/>
  <c r="G460" i="15"/>
  <c r="E460" i="15"/>
  <c r="F460" i="15"/>
  <c r="C460" i="15"/>
  <c r="A461" i="15" l="1"/>
  <c r="I461" i="15" l="1"/>
  <c r="C461" i="15"/>
  <c r="D461" i="15"/>
  <c r="H461" i="15" s="1"/>
  <c r="B461" i="15"/>
  <c r="G461" i="15"/>
  <c r="F461" i="15"/>
  <c r="E461" i="15"/>
  <c r="A462" i="15" l="1"/>
  <c r="C462" i="15" l="1"/>
  <c r="F462" i="15"/>
  <c r="B462" i="15"/>
  <c r="D462" i="15"/>
  <c r="H462" i="15" s="1"/>
  <c r="E462" i="15"/>
  <c r="I462" i="15"/>
  <c r="G462" i="15"/>
  <c r="A463" i="15" l="1"/>
  <c r="G463" i="15" l="1"/>
  <c r="F463" i="15"/>
  <c r="I463" i="15"/>
  <c r="D463" i="15"/>
  <c r="H463" i="15" s="1"/>
  <c r="E463" i="15"/>
  <c r="C463" i="15"/>
  <c r="B463" i="15"/>
  <c r="A464" i="15" l="1"/>
  <c r="F464" i="15" l="1"/>
  <c r="D464" i="15"/>
  <c r="H464" i="15" s="1"/>
  <c r="E464" i="15"/>
  <c r="I464" i="15"/>
  <c r="G464" i="15"/>
  <c r="B464" i="15"/>
  <c r="C464" i="15"/>
  <c r="A465" i="15" l="1"/>
  <c r="G465" i="15" l="1"/>
  <c r="B465" i="15"/>
  <c r="F465" i="15"/>
  <c r="I465" i="15"/>
  <c r="C465" i="15"/>
  <c r="E465" i="15"/>
  <c r="D465" i="15"/>
  <c r="H465" i="15" s="1"/>
  <c r="A466" i="15" l="1"/>
  <c r="E466" i="15" l="1"/>
  <c r="C466" i="15"/>
  <c r="G466" i="15"/>
  <c r="B466" i="15"/>
  <c r="F466" i="15"/>
  <c r="D466" i="15"/>
  <c r="H466" i="15" s="1"/>
  <c r="I466" i="15"/>
  <c r="A467" i="15" l="1"/>
  <c r="G467" i="15" l="1"/>
  <c r="I467" i="15"/>
  <c r="E467" i="15"/>
  <c r="D467" i="15"/>
  <c r="H467" i="15" s="1"/>
  <c r="F467" i="15"/>
  <c r="C467" i="15"/>
  <c r="B467" i="15"/>
  <c r="A468" i="15" l="1"/>
  <c r="E468" i="15" l="1"/>
  <c r="G468" i="15"/>
  <c r="D468" i="15"/>
  <c r="H468" i="15" s="1"/>
  <c r="I468" i="15"/>
  <c r="B468" i="15"/>
  <c r="C468" i="15"/>
  <c r="F468" i="15"/>
  <c r="A469" i="15" l="1"/>
  <c r="I469" i="15" l="1"/>
  <c r="B469" i="15"/>
  <c r="F469" i="15"/>
  <c r="G469" i="15"/>
  <c r="E469" i="15"/>
  <c r="C469" i="15"/>
  <c r="D469" i="15"/>
  <c r="H469" i="15" s="1"/>
  <c r="A470" i="15" l="1"/>
  <c r="C470" i="15" l="1"/>
  <c r="D470" i="15"/>
  <c r="H470" i="15" s="1"/>
  <c r="I470" i="15"/>
  <c r="B470" i="15"/>
  <c r="E470" i="15"/>
  <c r="F470" i="15"/>
  <c r="G470" i="15"/>
  <c r="A471" i="15" l="1"/>
  <c r="G471" i="15" l="1"/>
  <c r="B471" i="15"/>
  <c r="F471" i="15"/>
  <c r="I471" i="15"/>
  <c r="C471" i="15"/>
  <c r="E471" i="15"/>
  <c r="D471" i="15"/>
  <c r="H471" i="15" s="1"/>
  <c r="A472" i="15" l="1"/>
  <c r="B472" i="15" l="1"/>
  <c r="D472" i="15"/>
  <c r="H472" i="15" s="1"/>
  <c r="G472" i="15"/>
  <c r="I472" i="15"/>
  <c r="C472" i="15"/>
  <c r="F472" i="15"/>
  <c r="E472" i="15"/>
  <c r="A473" i="15" l="1"/>
  <c r="C473" i="15" l="1"/>
  <c r="I473" i="15"/>
  <c r="F473" i="15"/>
  <c r="E473" i="15"/>
  <c r="B473" i="15"/>
  <c r="G473" i="15"/>
  <c r="D473" i="15"/>
  <c r="H473" i="15" s="1"/>
  <c r="A474" i="15" l="1"/>
  <c r="I474" i="15" l="1"/>
  <c r="E474" i="15"/>
  <c r="B474" i="15"/>
  <c r="G474" i="15"/>
  <c r="C474" i="15"/>
  <c r="D474" i="15"/>
  <c r="H474" i="15" s="1"/>
  <c r="F474" i="15"/>
  <c r="A475" i="15" l="1"/>
  <c r="F475" i="15" l="1"/>
  <c r="G475" i="15"/>
  <c r="E475" i="15"/>
  <c r="C475" i="15"/>
  <c r="B475" i="15"/>
  <c r="D475" i="15"/>
  <c r="H475" i="15" s="1"/>
  <c r="I475" i="15"/>
  <c r="A476" i="15" l="1"/>
  <c r="D476" i="15" l="1"/>
  <c r="H476" i="15" s="1"/>
  <c r="I476" i="15"/>
  <c r="G476" i="15"/>
  <c r="B476" i="15"/>
  <c r="C476" i="15"/>
  <c r="F476" i="15"/>
  <c r="E476" i="15"/>
  <c r="A477" i="15" l="1"/>
  <c r="D477" i="15" l="1"/>
  <c r="H477" i="15" s="1"/>
  <c r="G477" i="15"/>
  <c r="C477" i="15"/>
  <c r="F477" i="15"/>
  <c r="B477" i="15"/>
  <c r="I477" i="15"/>
  <c r="E477" i="15"/>
  <c r="A478" i="15" l="1"/>
  <c r="D478" i="15" l="1"/>
  <c r="H478" i="15" s="1"/>
  <c r="G478" i="15"/>
  <c r="F478" i="15"/>
  <c r="B478" i="15"/>
  <c r="I478" i="15"/>
  <c r="C478" i="15"/>
  <c r="E478" i="15"/>
  <c r="A479" i="15" l="1"/>
  <c r="B479" i="15" l="1"/>
  <c r="C479" i="15"/>
  <c r="I479" i="15"/>
  <c r="D479" i="15"/>
  <c r="H479" i="15" s="1"/>
  <c r="G479" i="15"/>
  <c r="E479" i="15"/>
  <c r="F479" i="15"/>
  <c r="A480" i="15" l="1"/>
  <c r="G480" i="15" l="1"/>
  <c r="F480" i="15"/>
  <c r="D480" i="15"/>
  <c r="H480" i="15" s="1"/>
  <c r="E480" i="15"/>
  <c r="B480" i="15"/>
  <c r="C480" i="15"/>
  <c r="I480" i="15"/>
  <c r="A481" i="15" l="1"/>
  <c r="B481" i="15" l="1"/>
  <c r="F481" i="15"/>
  <c r="G481" i="15"/>
  <c r="I481" i="15"/>
  <c r="C481" i="15"/>
  <c r="D481" i="15"/>
  <c r="H481" i="15" s="1"/>
  <c r="E481" i="15"/>
  <c r="A482" i="15" l="1"/>
  <c r="D482" i="15" l="1"/>
  <c r="H482" i="15" s="1"/>
  <c r="G482" i="15"/>
  <c r="C482" i="15"/>
  <c r="F482" i="15"/>
  <c r="B482" i="15"/>
  <c r="E482" i="15"/>
  <c r="I482" i="15"/>
  <c r="A483" i="15" l="1"/>
  <c r="G483" i="15" l="1"/>
  <c r="E483" i="15"/>
  <c r="I483" i="15"/>
  <c r="F483" i="15"/>
  <c r="C483" i="15"/>
  <c r="B483" i="15"/>
  <c r="D483" i="15"/>
  <c r="H483" i="15" s="1"/>
  <c r="A484" i="15" l="1"/>
  <c r="D484" i="15" l="1"/>
  <c r="H484" i="15" s="1"/>
  <c r="C484" i="15"/>
  <c r="B484" i="15"/>
  <c r="I484" i="15"/>
  <c r="G484" i="15"/>
  <c r="E484" i="15"/>
  <c r="F484" i="15"/>
  <c r="A485" i="15" l="1"/>
  <c r="C485" i="15" l="1"/>
  <c r="E485" i="15"/>
  <c r="B485" i="15"/>
  <c r="D485" i="15"/>
  <c r="H485" i="15" s="1"/>
  <c r="I485" i="15"/>
  <c r="F485" i="15"/>
  <c r="G485" i="15"/>
  <c r="A486" i="15" l="1"/>
  <c r="D486" i="15" l="1"/>
  <c r="H486" i="15" s="1"/>
  <c r="F486" i="15"/>
  <c r="E486" i="15"/>
  <c r="I486" i="15"/>
  <c r="B486" i="15"/>
  <c r="G486" i="15"/>
  <c r="C486" i="15"/>
  <c r="A487" i="15" l="1"/>
  <c r="I487" i="15" l="1"/>
  <c r="D487" i="15"/>
  <c r="H487" i="15" s="1"/>
  <c r="G487" i="15"/>
  <c r="B487" i="15"/>
  <c r="C487" i="15"/>
  <c r="F487" i="15"/>
  <c r="E487" i="15"/>
  <c r="A488" i="15" l="1"/>
  <c r="G488" i="15" l="1"/>
  <c r="I488" i="15"/>
  <c r="C488" i="15"/>
  <c r="D488" i="15"/>
  <c r="H488" i="15" s="1"/>
  <c r="F488" i="15"/>
  <c r="E488" i="15"/>
  <c r="B488" i="15"/>
  <c r="A489" i="15" l="1"/>
  <c r="C489" i="15" l="1"/>
  <c r="I489" i="15"/>
  <c r="D489" i="15"/>
  <c r="H489" i="15" s="1"/>
  <c r="B489" i="15"/>
  <c r="E489" i="15"/>
  <c r="G489" i="15"/>
  <c r="F489" i="15"/>
  <c r="A490" i="15" l="1"/>
  <c r="C490" i="15" l="1"/>
  <c r="E490" i="15"/>
  <c r="B490" i="15"/>
  <c r="I490" i="15"/>
  <c r="G490" i="15"/>
  <c r="F490" i="15"/>
  <c r="D490" i="15"/>
  <c r="H490" i="15" s="1"/>
  <c r="A491" i="15" l="1"/>
  <c r="B491" i="15" l="1"/>
  <c r="I491" i="15"/>
  <c r="G491" i="15"/>
  <c r="C491" i="15"/>
  <c r="D491" i="15"/>
  <c r="H491" i="15" s="1"/>
  <c r="F491" i="15"/>
  <c r="E491" i="15"/>
  <c r="A492" i="15" l="1"/>
  <c r="I492" i="15" l="1"/>
  <c r="G492" i="15"/>
  <c r="B492" i="15"/>
  <c r="F492" i="15"/>
  <c r="E492" i="15"/>
  <c r="C492" i="15"/>
  <c r="D492" i="15"/>
  <c r="H492" i="15" s="1"/>
  <c r="A493" i="15" l="1"/>
  <c r="D493" i="15" l="1"/>
  <c r="H493" i="15" s="1"/>
  <c r="E493" i="15"/>
  <c r="I493" i="15"/>
  <c r="C493" i="15"/>
  <c r="G493" i="15"/>
  <c r="B493" i="15"/>
  <c r="F493" i="15"/>
  <c r="A494" i="15" l="1"/>
  <c r="D494" i="15" l="1"/>
  <c r="H494" i="15" s="1"/>
  <c r="B494" i="15"/>
  <c r="I494" i="15"/>
  <c r="G494" i="15"/>
  <c r="C494" i="15"/>
  <c r="E494" i="15"/>
  <c r="F494" i="15"/>
  <c r="A495" i="15" l="1"/>
  <c r="I495" i="15" l="1"/>
  <c r="B495" i="15"/>
  <c r="G495" i="15"/>
  <c r="D495" i="15"/>
  <c r="H495" i="15" s="1"/>
  <c r="E495" i="15"/>
  <c r="C495" i="15"/>
  <c r="F495" i="15"/>
  <c r="A496" i="15" l="1"/>
  <c r="F496" i="15" l="1"/>
  <c r="C496" i="15"/>
  <c r="G496" i="15"/>
  <c r="E496" i="15"/>
  <c r="I496" i="15"/>
  <c r="D496" i="15"/>
  <c r="H496" i="15" s="1"/>
  <c r="B496" i="15"/>
  <c r="A497" i="15" l="1"/>
  <c r="G497" i="15" l="1"/>
  <c r="I497" i="15"/>
  <c r="D497" i="15"/>
  <c r="H497" i="15" s="1"/>
  <c r="E497" i="15"/>
  <c r="C497" i="15"/>
  <c r="F497" i="15"/>
  <c r="B497" i="15"/>
  <c r="A498" i="15" l="1"/>
  <c r="C498" i="15" l="1"/>
  <c r="D498" i="15"/>
  <c r="H498" i="15" s="1"/>
  <c r="E498" i="15"/>
  <c r="F498" i="15"/>
  <c r="G498" i="15"/>
  <c r="B498" i="15"/>
  <c r="I498" i="15"/>
  <c r="A499" i="15" l="1"/>
  <c r="M1" i="11"/>
  <c r="B14" i="12" s="1"/>
  <c r="A3" i="11"/>
  <c r="D499" i="15" l="1"/>
  <c r="H499" i="15" s="1"/>
  <c r="B499" i="15"/>
  <c r="C499" i="15"/>
  <c r="I499" i="15"/>
  <c r="G499" i="15"/>
  <c r="F499" i="15"/>
  <c r="E499" i="15"/>
  <c r="C3" i="11"/>
  <c r="E3" i="11"/>
  <c r="D3" i="11"/>
  <c r="B3" i="11"/>
  <c r="A500" i="15" l="1"/>
  <c r="G3" i="11"/>
  <c r="F3" i="11"/>
  <c r="F500" i="15" l="1"/>
  <c r="D500" i="15"/>
  <c r="H500" i="15" s="1"/>
  <c r="C500" i="15"/>
  <c r="G500" i="15"/>
  <c r="B500" i="15"/>
  <c r="E500" i="15"/>
  <c r="I500" i="15"/>
  <c r="I3" i="11"/>
  <c r="A4" i="11" s="1"/>
  <c r="H3" i="11"/>
  <c r="A501" i="15" l="1"/>
  <c r="E4" i="11"/>
  <c r="D4" i="11"/>
  <c r="C4" i="11"/>
  <c r="B4" i="11"/>
  <c r="G4" i="11" l="1"/>
  <c r="H4" i="11" s="1"/>
  <c r="C501" i="15"/>
  <c r="I501" i="15"/>
  <c r="B501" i="15"/>
  <c r="D501" i="15"/>
  <c r="H501" i="15" s="1"/>
  <c r="G501" i="15"/>
  <c r="E501" i="15"/>
  <c r="F501" i="15"/>
  <c r="F4" i="11"/>
  <c r="I4" i="11" l="1"/>
  <c r="A5" i="11" s="1"/>
  <c r="C5" i="11" s="1"/>
  <c r="A502" i="15"/>
  <c r="E5" i="11" l="1"/>
  <c r="D5" i="11"/>
  <c r="F5" i="11" s="1"/>
  <c r="B5" i="11"/>
  <c r="G5" i="11"/>
  <c r="F502" i="15"/>
  <c r="G502" i="15"/>
  <c r="B502" i="15"/>
  <c r="D502" i="15"/>
  <c r="H502" i="15" s="1"/>
  <c r="I502" i="15"/>
  <c r="E502" i="15"/>
  <c r="C502" i="15"/>
  <c r="I5" i="11" l="1"/>
  <c r="A6" i="11" s="1"/>
  <c r="E6" i="11" s="1"/>
  <c r="H5" i="11"/>
  <c r="A503" i="15"/>
  <c r="C6" i="11" l="1"/>
  <c r="D6" i="11"/>
  <c r="B6" i="11"/>
  <c r="G6" i="11"/>
  <c r="H6" i="11" s="1"/>
  <c r="E503" i="15"/>
  <c r="C503" i="15"/>
  <c r="D503" i="15"/>
  <c r="H503" i="15" s="1"/>
  <c r="G503" i="15"/>
  <c r="I503" i="15"/>
  <c r="F503" i="15"/>
  <c r="B503" i="15"/>
  <c r="F6" i="11"/>
  <c r="I6" i="11" l="1"/>
  <c r="A7" i="11" s="1"/>
  <c r="D7" i="11" s="1"/>
  <c r="F7" i="11" s="1"/>
  <c r="A504" i="15"/>
  <c r="E7" i="11" l="1"/>
  <c r="B7" i="11"/>
  <c r="C7" i="11"/>
  <c r="G7" i="11"/>
  <c r="H7" i="11" s="1"/>
  <c r="E504" i="15"/>
  <c r="C504" i="15"/>
  <c r="I504" i="15"/>
  <c r="D504" i="15"/>
  <c r="H504" i="15" s="1"/>
  <c r="G504" i="15"/>
  <c r="B504" i="15"/>
  <c r="F504" i="15"/>
  <c r="I7" i="11" l="1"/>
  <c r="A8" i="11" s="1"/>
  <c r="B8" i="11" s="1"/>
  <c r="A505" i="15"/>
  <c r="E8" i="11" l="1"/>
  <c r="C8" i="11"/>
  <c r="D8" i="11"/>
  <c r="G8" i="11"/>
  <c r="B505" i="15"/>
  <c r="I505" i="15"/>
  <c r="F505" i="15"/>
  <c r="G505" i="15"/>
  <c r="E505" i="15"/>
  <c r="C505" i="15"/>
  <c r="D505" i="15"/>
  <c r="H505" i="15" s="1"/>
  <c r="F8" i="11"/>
  <c r="I8" i="11" l="1"/>
  <c r="A9" i="11" s="1"/>
  <c r="E9" i="11" s="1"/>
  <c r="H8" i="11"/>
  <c r="A506" i="15"/>
  <c r="C9" i="11" l="1"/>
  <c r="B9" i="11"/>
  <c r="D9" i="11"/>
  <c r="F9" i="11" s="1"/>
  <c r="G9" i="11"/>
  <c r="I9" i="11" s="1"/>
  <c r="A10" i="11" s="1"/>
  <c r="E10" i="11" s="1"/>
  <c r="I506" i="15"/>
  <c r="G506" i="15"/>
  <c r="D506" i="15"/>
  <c r="H506" i="15" s="1"/>
  <c r="B506" i="15"/>
  <c r="E506" i="15"/>
  <c r="F506" i="15"/>
  <c r="C506" i="15"/>
  <c r="H9" i="11" l="1"/>
  <c r="C10" i="11"/>
  <c r="D10" i="11"/>
  <c r="F10" i="11" s="1"/>
  <c r="B10" i="11"/>
  <c r="G10" i="11"/>
  <c r="H10" i="11" s="1"/>
  <c r="A507" i="15"/>
  <c r="I10" i="11" l="1"/>
  <c r="A11" i="11" s="1"/>
  <c r="C11" i="11" s="1"/>
  <c r="I507" i="15"/>
  <c r="E507" i="15"/>
  <c r="G507" i="15"/>
  <c r="F507" i="15"/>
  <c r="D507" i="15"/>
  <c r="H507" i="15" s="1"/>
  <c r="C507" i="15"/>
  <c r="B507" i="15"/>
  <c r="D11" i="11" l="1"/>
  <c r="F11" i="11" s="1"/>
  <c r="B11" i="11"/>
  <c r="E11" i="11"/>
  <c r="G11" i="11"/>
  <c r="I11" i="11" s="1"/>
  <c r="A12" i="11" s="1"/>
  <c r="D12" i="11" s="1"/>
  <c r="F12" i="11" s="1"/>
  <c r="A508" i="15"/>
  <c r="H11" i="11" l="1"/>
  <c r="B12" i="11"/>
  <c r="C12" i="11"/>
  <c r="E12" i="11"/>
  <c r="G12" i="11"/>
  <c r="I12" i="11" s="1"/>
  <c r="A13" i="11" s="1"/>
  <c r="D13" i="11" s="1"/>
  <c r="F13" i="11" s="1"/>
  <c r="D508" i="15"/>
  <c r="H508" i="15" s="1"/>
  <c r="B508" i="15"/>
  <c r="G508" i="15"/>
  <c r="C508" i="15"/>
  <c r="F508" i="15"/>
  <c r="I508" i="15"/>
  <c r="E508" i="15"/>
  <c r="H12" i="11" l="1"/>
  <c r="C13" i="11"/>
  <c r="E13" i="11"/>
  <c r="B13" i="11"/>
  <c r="G13" i="11"/>
  <c r="I13" i="11" s="1"/>
  <c r="A14" i="11" s="1"/>
  <c r="D14" i="11" s="1"/>
  <c r="A509" i="15"/>
  <c r="E14" i="11" l="1"/>
  <c r="C14" i="11"/>
  <c r="B14" i="11"/>
  <c r="H13" i="11"/>
  <c r="G14" i="11"/>
  <c r="I14" i="11" s="1"/>
  <c r="A15" i="11" s="1"/>
  <c r="C15" i="11" s="1"/>
  <c r="C509" i="15"/>
  <c r="E509" i="15"/>
  <c r="I509" i="15"/>
  <c r="G509" i="15"/>
  <c r="D509" i="15"/>
  <c r="H509" i="15" s="1"/>
  <c r="F509" i="15"/>
  <c r="B509" i="15"/>
  <c r="F14" i="11"/>
  <c r="H14" i="11" l="1"/>
  <c r="A510" i="15"/>
  <c r="E15" i="11"/>
  <c r="B15" i="11"/>
  <c r="D15" i="11"/>
  <c r="F15" i="11" s="1"/>
  <c r="G15" i="11" l="1"/>
  <c r="H15" i="11" s="1"/>
  <c r="I510" i="15"/>
  <c r="C510" i="15"/>
  <c r="G510" i="15"/>
  <c r="E510" i="15"/>
  <c r="F510" i="15"/>
  <c r="D510" i="15"/>
  <c r="H510" i="15" s="1"/>
  <c r="B510" i="15"/>
  <c r="I15" i="11" l="1"/>
  <c r="A16" i="11" s="1"/>
  <c r="C16" i="11" s="1"/>
  <c r="A511" i="15"/>
  <c r="E16" i="11" l="1"/>
  <c r="D16" i="11"/>
  <c r="F16" i="11" s="1"/>
  <c r="B16" i="11"/>
  <c r="G16" i="11"/>
  <c r="F511" i="15"/>
  <c r="G511" i="15"/>
  <c r="I511" i="15"/>
  <c r="E511" i="15"/>
  <c r="B511" i="15"/>
  <c r="D511" i="15"/>
  <c r="H511" i="15" s="1"/>
  <c r="C511" i="15"/>
  <c r="H16" i="11" l="1"/>
  <c r="I16" i="11"/>
  <c r="A17" i="11" s="1"/>
  <c r="C17" i="11" s="1"/>
  <c r="A512" i="15"/>
  <c r="E17" i="11" l="1"/>
  <c r="B17" i="11"/>
  <c r="D17" i="11"/>
  <c r="F17" i="11" s="1"/>
  <c r="G17" i="11"/>
  <c r="E512" i="15"/>
  <c r="I512" i="15"/>
  <c r="C512" i="15"/>
  <c r="B512" i="15"/>
  <c r="D512" i="15"/>
  <c r="H512" i="15" s="1"/>
  <c r="G512" i="15"/>
  <c r="F512" i="15"/>
  <c r="I17" i="11" l="1"/>
  <c r="A18" i="11" s="1"/>
  <c r="E18" i="11" s="1"/>
  <c r="H17" i="11"/>
  <c r="A513" i="15"/>
  <c r="G18" i="11" l="1"/>
  <c r="B18" i="11"/>
  <c r="D18" i="11"/>
  <c r="F18" i="11" s="1"/>
  <c r="C18" i="11"/>
  <c r="G513" i="15"/>
  <c r="D513" i="15"/>
  <c r="H513" i="15" s="1"/>
  <c r="F513" i="15"/>
  <c r="C513" i="15"/>
  <c r="B513" i="15"/>
  <c r="E513" i="15"/>
  <c r="I513" i="15"/>
  <c r="H18" i="11" l="1"/>
  <c r="I18" i="11"/>
  <c r="A19" i="11" s="1"/>
  <c r="A514" i="15"/>
  <c r="E19" i="11" l="1"/>
  <c r="D19" i="11"/>
  <c r="F19" i="11" s="1"/>
  <c r="C19" i="11"/>
  <c r="B19" i="11"/>
  <c r="G19" i="11"/>
  <c r="H19" i="11" s="1"/>
  <c r="G514" i="15"/>
  <c r="E514" i="15"/>
  <c r="I514" i="15"/>
  <c r="F514" i="15"/>
  <c r="C514" i="15"/>
  <c r="D514" i="15"/>
  <c r="H514" i="15" s="1"/>
  <c r="B514" i="15"/>
  <c r="I19" i="11" l="1"/>
  <c r="A20" i="11" s="1"/>
  <c r="A515" i="15"/>
  <c r="E20" i="11" l="1"/>
  <c r="D20" i="11"/>
  <c r="F20" i="11" s="1"/>
  <c r="B20" i="11"/>
  <c r="G20" i="11"/>
  <c r="C20" i="11"/>
  <c r="C515" i="15"/>
  <c r="E515" i="15"/>
  <c r="I515" i="15"/>
  <c r="B515" i="15"/>
  <c r="G515" i="15"/>
  <c r="F515" i="15"/>
  <c r="D515" i="15"/>
  <c r="H515" i="15" s="1"/>
  <c r="H20" i="11" l="1"/>
  <c r="I20" i="11"/>
  <c r="A21" i="11" s="1"/>
  <c r="A516" i="15"/>
  <c r="D21" i="11" l="1"/>
  <c r="C21" i="11"/>
  <c r="E21" i="11"/>
  <c r="B21" i="11"/>
  <c r="G21" i="11"/>
  <c r="I21" i="11" s="1"/>
  <c r="A22" i="11" s="1"/>
  <c r="B516" i="15"/>
  <c r="E516" i="15"/>
  <c r="I516" i="15"/>
  <c r="D516" i="15"/>
  <c r="H516" i="15" s="1"/>
  <c r="G516" i="15"/>
  <c r="C516" i="15"/>
  <c r="F516" i="15"/>
  <c r="D22" i="11" l="1"/>
  <c r="B22" i="11"/>
  <c r="E22" i="11"/>
  <c r="C22" i="11"/>
  <c r="G22" i="11"/>
  <c r="I22" i="11" s="1"/>
  <c r="A23" i="11" s="1"/>
  <c r="F21" i="11"/>
  <c r="H21" i="11"/>
  <c r="A517" i="15"/>
  <c r="E23" i="11" l="1"/>
  <c r="C23" i="11"/>
  <c r="D23" i="11"/>
  <c r="B23" i="11"/>
  <c r="G23" i="11" s="1"/>
  <c r="I23" i="11" s="1"/>
  <c r="A24" i="11" s="1"/>
  <c r="F22" i="11"/>
  <c r="H22" i="11"/>
  <c r="B517" i="15"/>
  <c r="I517" i="15"/>
  <c r="C517" i="15"/>
  <c r="F517" i="15"/>
  <c r="E517" i="15"/>
  <c r="D517" i="15"/>
  <c r="H517" i="15" s="1"/>
  <c r="G517" i="15"/>
  <c r="D24" i="11" l="1"/>
  <c r="F24" i="11" s="1"/>
  <c r="C24" i="11"/>
  <c r="B24" i="11"/>
  <c r="G24" i="11" s="1"/>
  <c r="I24" i="11" s="1"/>
  <c r="A25" i="11" s="1"/>
  <c r="E24" i="11"/>
  <c r="F23" i="11"/>
  <c r="H23" i="11"/>
  <c r="A518" i="15"/>
  <c r="H24" i="11" l="1"/>
  <c r="C25" i="11"/>
  <c r="E25" i="11"/>
  <c r="B25" i="11"/>
  <c r="G25" i="11" s="1"/>
  <c r="D25" i="11"/>
  <c r="E518" i="15"/>
  <c r="F518" i="15"/>
  <c r="C518" i="15"/>
  <c r="G518" i="15"/>
  <c r="D518" i="15"/>
  <c r="H518" i="15" s="1"/>
  <c r="B518" i="15"/>
  <c r="I518" i="15"/>
  <c r="I25" i="11" l="1"/>
  <c r="A26" i="11" s="1"/>
  <c r="C26" i="11"/>
  <c r="E26" i="11"/>
  <c r="D26" i="11"/>
  <c r="F26" i="11" s="1"/>
  <c r="B26" i="11"/>
  <c r="G26" i="11" s="1"/>
  <c r="H26" i="11" s="1"/>
  <c r="H25" i="11"/>
  <c r="F25" i="11"/>
  <c r="A519" i="15"/>
  <c r="I26" i="11" l="1"/>
  <c r="A27" i="11" s="1"/>
  <c r="D27" i="11" s="1"/>
  <c r="F519" i="15"/>
  <c r="C519" i="15"/>
  <c r="G519" i="15"/>
  <c r="E519" i="15"/>
  <c r="B519" i="15"/>
  <c r="I519" i="15"/>
  <c r="D519" i="15"/>
  <c r="H519" i="15" s="1"/>
  <c r="C27" i="11" l="1"/>
  <c r="B27" i="11"/>
  <c r="G27" i="11" s="1"/>
  <c r="H27" i="11" s="1"/>
  <c r="E27" i="11"/>
  <c r="F27" i="11"/>
  <c r="A520" i="15"/>
  <c r="I27" i="11" l="1"/>
  <c r="A28" i="11" s="1"/>
  <c r="B28" i="11" s="1"/>
  <c r="G28" i="11" s="1"/>
  <c r="I520" i="15"/>
  <c r="D520" i="15"/>
  <c r="H520" i="15" s="1"/>
  <c r="E520" i="15"/>
  <c r="G520" i="15"/>
  <c r="C520" i="15"/>
  <c r="F520" i="15"/>
  <c r="B520" i="15"/>
  <c r="E28" i="11" l="1"/>
  <c r="D28" i="11"/>
  <c r="F28" i="11" s="1"/>
  <c r="C28" i="11"/>
  <c r="A521" i="15"/>
  <c r="I28" i="11" l="1"/>
  <c r="A29" i="11" s="1"/>
  <c r="E29" i="11" s="1"/>
  <c r="H28" i="11"/>
  <c r="C521" i="15"/>
  <c r="I521" i="15"/>
  <c r="G521" i="15"/>
  <c r="B521" i="15"/>
  <c r="D521" i="15"/>
  <c r="H521" i="15" s="1"/>
  <c r="F521" i="15"/>
  <c r="E521" i="15"/>
  <c r="B29" i="11" l="1"/>
  <c r="G29" i="11" s="1"/>
  <c r="C29" i="11"/>
  <c r="D29" i="11"/>
  <c r="F29" i="11" s="1"/>
  <c r="A522" i="15"/>
  <c r="H29" i="11" l="1"/>
  <c r="I29" i="11"/>
  <c r="A30" i="11" s="1"/>
  <c r="B30" i="11" s="1"/>
  <c r="G30" i="11" s="1"/>
  <c r="F522" i="15"/>
  <c r="I522" i="15"/>
  <c r="C522" i="15"/>
  <c r="B522" i="15"/>
  <c r="D522" i="15"/>
  <c r="H522" i="15" s="1"/>
  <c r="E522" i="15"/>
  <c r="G522" i="15"/>
  <c r="C30" i="11" l="1"/>
  <c r="E30" i="11"/>
  <c r="D30" i="11"/>
  <c r="A523" i="15"/>
  <c r="H30" i="11" l="1"/>
  <c r="I30" i="11"/>
  <c r="A31" i="11" s="1"/>
  <c r="F30" i="11"/>
  <c r="C523" i="15"/>
  <c r="F523" i="15"/>
  <c r="E523" i="15"/>
  <c r="I523" i="15"/>
  <c r="G523" i="15"/>
  <c r="B523" i="15"/>
  <c r="D523" i="15"/>
  <c r="H523" i="15" s="1"/>
  <c r="B31" i="11" l="1"/>
  <c r="G31" i="11" s="1"/>
  <c r="E31" i="11"/>
  <c r="C31" i="11"/>
  <c r="D31" i="11"/>
  <c r="A524" i="15"/>
  <c r="F31" i="11" l="1"/>
  <c r="H31" i="11"/>
  <c r="I31" i="11"/>
  <c r="A32" i="11" s="1"/>
  <c r="I524" i="15"/>
  <c r="B524" i="15"/>
  <c r="F524" i="15"/>
  <c r="C524" i="15"/>
  <c r="E524" i="15"/>
  <c r="D524" i="15"/>
  <c r="H524" i="15" s="1"/>
  <c r="G524" i="15"/>
  <c r="E32" i="11" l="1"/>
  <c r="C32" i="11"/>
  <c r="B32" i="11"/>
  <c r="G32" i="11" s="1"/>
  <c r="I32" i="11" s="1"/>
  <c r="A33" i="11" s="1"/>
  <c r="D33" i="11" s="1"/>
  <c r="F33" i="11" s="1"/>
  <c r="D32" i="11"/>
  <c r="A525" i="15"/>
  <c r="B33" i="11" l="1"/>
  <c r="G33" i="11" s="1"/>
  <c r="I33" i="11" s="1"/>
  <c r="A34" i="11" s="1"/>
  <c r="E34" i="11" s="1"/>
  <c r="C33" i="11"/>
  <c r="E33" i="11"/>
  <c r="F32" i="11"/>
  <c r="H32" i="11"/>
  <c r="G525" i="15"/>
  <c r="E525" i="15"/>
  <c r="C525" i="15"/>
  <c r="B525" i="15"/>
  <c r="I525" i="15"/>
  <c r="F525" i="15"/>
  <c r="D525" i="15"/>
  <c r="H525" i="15" s="1"/>
  <c r="D34" i="11" l="1"/>
  <c r="F34" i="11" s="1"/>
  <c r="H33" i="11"/>
  <c r="B34" i="11"/>
  <c r="G34" i="11" s="1"/>
  <c r="I34" i="11" s="1"/>
  <c r="A35" i="11" s="1"/>
  <c r="C35" i="11" s="1"/>
  <c r="C34" i="11"/>
  <c r="A526" i="15"/>
  <c r="E35" i="11" l="1"/>
  <c r="H34" i="11"/>
  <c r="D35" i="11"/>
  <c r="B35" i="11"/>
  <c r="G35" i="11" s="1"/>
  <c r="I35" i="11" s="1"/>
  <c r="A36" i="11" s="1"/>
  <c r="D36" i="11" s="1"/>
  <c r="F36" i="11" s="1"/>
  <c r="I526" i="15"/>
  <c r="E526" i="15"/>
  <c r="D526" i="15"/>
  <c r="H526" i="15" s="1"/>
  <c r="C526" i="15"/>
  <c r="G526" i="15"/>
  <c r="F526" i="15"/>
  <c r="B526" i="15"/>
  <c r="F35" i="11"/>
  <c r="H35" i="11" l="1"/>
  <c r="C36" i="11"/>
  <c r="B36" i="11"/>
  <c r="G36" i="11" s="1"/>
  <c r="I36" i="11" s="1"/>
  <c r="A37" i="11" s="1"/>
  <c r="D37" i="11" s="1"/>
  <c r="E36" i="11"/>
  <c r="A527" i="15"/>
  <c r="E37" i="11" l="1"/>
  <c r="H36" i="11"/>
  <c r="C37" i="11"/>
  <c r="B37" i="11"/>
  <c r="G37" i="11" s="1"/>
  <c r="I37" i="11" s="1"/>
  <c r="A38" i="11" s="1"/>
  <c r="B38" i="11" s="1"/>
  <c r="G38" i="11" s="1"/>
  <c r="I527" i="15"/>
  <c r="C527" i="15"/>
  <c r="E527" i="15"/>
  <c r="B527" i="15"/>
  <c r="D527" i="15"/>
  <c r="H527" i="15" s="1"/>
  <c r="G527" i="15"/>
  <c r="F527" i="15"/>
  <c r="F37" i="11"/>
  <c r="C38" i="11" l="1"/>
  <c r="D38" i="11"/>
  <c r="I38" i="11" s="1"/>
  <c r="A39" i="11" s="1"/>
  <c r="E38" i="11"/>
  <c r="H37" i="11"/>
  <c r="A528" i="15"/>
  <c r="F38" i="11"/>
  <c r="H38" i="11"/>
  <c r="D39" i="11" l="1"/>
  <c r="F39" i="11" s="1"/>
  <c r="B39" i="11"/>
  <c r="G39" i="11" s="1"/>
  <c r="I39" i="11" s="1"/>
  <c r="A40" i="11" s="1"/>
  <c r="E40" i="11" s="1"/>
  <c r="C39" i="11"/>
  <c r="E39" i="11"/>
  <c r="B528" i="15"/>
  <c r="I528" i="15"/>
  <c r="F528" i="15"/>
  <c r="C528" i="15"/>
  <c r="D528" i="15"/>
  <c r="H528" i="15" s="1"/>
  <c r="G528" i="15"/>
  <c r="E528" i="15"/>
  <c r="D40" i="11" l="1"/>
  <c r="F40" i="11" s="1"/>
  <c r="H39" i="11"/>
  <c r="B40" i="11"/>
  <c r="G40" i="11" s="1"/>
  <c r="C40" i="11"/>
  <c r="A529" i="15"/>
  <c r="H40" i="11" l="1"/>
  <c r="I40" i="11"/>
  <c r="A41" i="11" s="1"/>
  <c r="D41" i="11" s="1"/>
  <c r="F529" i="15"/>
  <c r="G529" i="15"/>
  <c r="C529" i="15"/>
  <c r="I529" i="15"/>
  <c r="B529" i="15"/>
  <c r="D529" i="15"/>
  <c r="H529" i="15" s="1"/>
  <c r="E529" i="15"/>
  <c r="F41" i="11"/>
  <c r="C41" i="11"/>
  <c r="E41" i="11"/>
  <c r="B41" i="11" l="1"/>
  <c r="G41" i="11" s="1"/>
  <c r="H41" i="11" s="1"/>
  <c r="A530" i="15"/>
  <c r="I41" i="11" l="1"/>
  <c r="A42" i="11" s="1"/>
  <c r="E42" i="11" s="1"/>
  <c r="I530" i="15"/>
  <c r="E530" i="15"/>
  <c r="F530" i="15"/>
  <c r="G530" i="15"/>
  <c r="B530" i="15"/>
  <c r="D530" i="15"/>
  <c r="H530" i="15" s="1"/>
  <c r="C530" i="15"/>
  <c r="D42" i="11"/>
  <c r="F42" i="11" s="1"/>
  <c r="B42" i="11"/>
  <c r="G42" i="11"/>
  <c r="C42" i="11"/>
  <c r="A531" i="15" l="1"/>
  <c r="H42" i="11"/>
  <c r="I42" i="11"/>
  <c r="A43" i="11" s="1"/>
  <c r="C43" i="11" s="1"/>
  <c r="I531" i="15" l="1"/>
  <c r="F531" i="15"/>
  <c r="C531" i="15"/>
  <c r="G531" i="15"/>
  <c r="E531" i="15"/>
  <c r="B531" i="15"/>
  <c r="D531" i="15"/>
  <c r="H531" i="15" s="1"/>
  <c r="E43" i="11"/>
  <c r="D43" i="11"/>
  <c r="F43" i="11" s="1"/>
  <c r="B43" i="11"/>
  <c r="G43" i="11" s="1"/>
  <c r="H43" i="11" l="1"/>
  <c r="A532" i="15"/>
  <c r="I43" i="11"/>
  <c r="A44" i="11" s="1"/>
  <c r="E44" i="11" s="1"/>
  <c r="F532" i="15" l="1"/>
  <c r="D532" i="15"/>
  <c r="H532" i="15" s="1"/>
  <c r="E532" i="15"/>
  <c r="B532" i="15"/>
  <c r="C532" i="15"/>
  <c r="I532" i="15"/>
  <c r="G532" i="15"/>
  <c r="B44" i="11"/>
  <c r="G44" i="11" s="1"/>
  <c r="I44" i="11" s="1"/>
  <c r="A45" i="11" s="1"/>
  <c r="C45" i="11" s="1"/>
  <c r="D44" i="11"/>
  <c r="F44" i="11" s="1"/>
  <c r="C44" i="11"/>
  <c r="A533" i="15" l="1"/>
  <c r="E45" i="11"/>
  <c r="H44" i="11"/>
  <c r="D45" i="11"/>
  <c r="F45" i="11" s="1"/>
  <c r="B45" i="11"/>
  <c r="G45" i="11" s="1"/>
  <c r="I533" i="15" l="1"/>
  <c r="D533" i="15"/>
  <c r="H533" i="15" s="1"/>
  <c r="B533" i="15"/>
  <c r="E533" i="15"/>
  <c r="F533" i="15"/>
  <c r="G533" i="15"/>
  <c r="C533" i="15"/>
  <c r="I45" i="11"/>
  <c r="A46" i="11" s="1"/>
  <c r="D46" i="11" s="1"/>
  <c r="H45" i="11"/>
  <c r="E46" i="11" l="1"/>
  <c r="C46" i="11"/>
  <c r="B46" i="11"/>
  <c r="G46" i="11" s="1"/>
  <c r="I46" i="11" s="1"/>
  <c r="A47" i="11" s="1"/>
  <c r="D47" i="11" s="1"/>
  <c r="F46" i="11"/>
  <c r="A534" i="15"/>
  <c r="C47" i="11" l="1"/>
  <c r="B47" i="11"/>
  <c r="G47" i="11" s="1"/>
  <c r="I47" i="11" s="1"/>
  <c r="A48" i="11" s="1"/>
  <c r="C48" i="11" s="1"/>
  <c r="E47" i="11"/>
  <c r="F47" i="11"/>
  <c r="H46" i="11"/>
  <c r="B534" i="15"/>
  <c r="F534" i="15"/>
  <c r="C534" i="15"/>
  <c r="I534" i="15"/>
  <c r="D534" i="15"/>
  <c r="H534" i="15" s="1"/>
  <c r="E534" i="15"/>
  <c r="G534" i="15"/>
  <c r="E48" i="11" l="1"/>
  <c r="H47" i="11"/>
  <c r="B48" i="11"/>
  <c r="G48" i="11" s="1"/>
  <c r="I48" i="11" s="1"/>
  <c r="A49" i="11" s="1"/>
  <c r="E49" i="11" s="1"/>
  <c r="D48" i="11"/>
  <c r="F48" i="11" s="1"/>
  <c r="A535" i="15"/>
  <c r="D49" i="11" l="1"/>
  <c r="F49" i="11" s="1"/>
  <c r="H48" i="11"/>
  <c r="C49" i="11"/>
  <c r="B49" i="11"/>
  <c r="G49" i="11" s="1"/>
  <c r="I49" i="11" s="1"/>
  <c r="A50" i="11" s="1"/>
  <c r="E50" i="11" s="1"/>
  <c r="D535" i="15"/>
  <c r="H535" i="15" s="1"/>
  <c r="C535" i="15"/>
  <c r="E535" i="15"/>
  <c r="F535" i="15"/>
  <c r="I535" i="15"/>
  <c r="B535" i="15"/>
  <c r="G535" i="15"/>
  <c r="H49" i="11" l="1"/>
  <c r="C50" i="11"/>
  <c r="B50" i="11"/>
  <c r="G50" i="11" s="1"/>
  <c r="D50" i="11"/>
  <c r="F50" i="11" s="1"/>
  <c r="A536" i="15"/>
  <c r="I50" i="11" l="1"/>
  <c r="A51" i="11" s="1"/>
  <c r="D51" i="11" s="1"/>
  <c r="F51" i="11" s="1"/>
  <c r="C51" i="11"/>
  <c r="H50" i="11"/>
  <c r="B51" i="11"/>
  <c r="G51" i="11" s="1"/>
  <c r="I51" i="11" s="1"/>
  <c r="A52" i="11" s="1"/>
  <c r="B52" i="11" s="1"/>
  <c r="G52" i="11" s="1"/>
  <c r="G536" i="15"/>
  <c r="I536" i="15"/>
  <c r="E536" i="15"/>
  <c r="C536" i="15"/>
  <c r="B536" i="15"/>
  <c r="D536" i="15"/>
  <c r="H536" i="15" s="1"/>
  <c r="F536" i="15"/>
  <c r="E51" i="11" l="1"/>
  <c r="C52" i="11"/>
  <c r="D52" i="11"/>
  <c r="H52" i="11" s="1"/>
  <c r="E52" i="11"/>
  <c r="H51" i="11"/>
  <c r="A537" i="15"/>
  <c r="F52" i="11" l="1"/>
  <c r="I52" i="11"/>
  <c r="A53" i="11" s="1"/>
  <c r="B53" i="11" s="1"/>
  <c r="G53" i="11" s="1"/>
  <c r="E537" i="15"/>
  <c r="F537" i="15"/>
  <c r="C537" i="15"/>
  <c r="B537" i="15"/>
  <c r="I537" i="15"/>
  <c r="D537" i="15"/>
  <c r="H537" i="15" s="1"/>
  <c r="G537" i="15"/>
  <c r="E53" i="11" l="1"/>
  <c r="C53" i="11"/>
  <c r="D53" i="11"/>
  <c r="F53" i="11" s="1"/>
  <c r="A538" i="15"/>
  <c r="H53" i="11" l="1"/>
  <c r="I53" i="11"/>
  <c r="A54" i="11" s="1"/>
  <c r="D54" i="11" s="1"/>
  <c r="F54" i="11" s="1"/>
  <c r="I538" i="15"/>
  <c r="C538" i="15"/>
  <c r="E538" i="15"/>
  <c r="B538" i="15"/>
  <c r="D538" i="15"/>
  <c r="H538" i="15" s="1"/>
  <c r="G538" i="15"/>
  <c r="F538" i="15"/>
  <c r="B54" i="11" l="1"/>
  <c r="G54" i="11" s="1"/>
  <c r="I54" i="11" s="1"/>
  <c r="A55" i="11" s="1"/>
  <c r="D55" i="11" s="1"/>
  <c r="F55" i="11" s="1"/>
  <c r="C54" i="11"/>
  <c r="E54" i="11"/>
  <c r="A539" i="15"/>
  <c r="H54" i="11" l="1"/>
  <c r="E55" i="11"/>
  <c r="C55" i="11"/>
  <c r="B55" i="11"/>
  <c r="G55" i="11" s="1"/>
  <c r="I55" i="11" s="1"/>
  <c r="A56" i="11" s="1"/>
  <c r="D56" i="11" s="1"/>
  <c r="I539" i="15"/>
  <c r="B539" i="15"/>
  <c r="D539" i="15"/>
  <c r="H539" i="15" s="1"/>
  <c r="F539" i="15"/>
  <c r="G539" i="15"/>
  <c r="C539" i="15"/>
  <c r="E539" i="15"/>
  <c r="C56" i="11" l="1"/>
  <c r="E56" i="11"/>
  <c r="F56" i="11"/>
  <c r="B56" i="11"/>
  <c r="G56" i="11" s="1"/>
  <c r="I56" i="11" s="1"/>
  <c r="A57" i="11" s="1"/>
  <c r="C57" i="11" s="1"/>
  <c r="H55" i="11"/>
  <c r="A540" i="15"/>
  <c r="H56" i="11" l="1"/>
  <c r="D57" i="11"/>
  <c r="F57" i="11" s="1"/>
  <c r="E57" i="11"/>
  <c r="B57" i="11"/>
  <c r="G57" i="11" s="1"/>
  <c r="I57" i="11" s="1"/>
  <c r="A58" i="11" s="1"/>
  <c r="D58" i="11" s="1"/>
  <c r="F58" i="11" s="1"/>
  <c r="B540" i="15"/>
  <c r="E540" i="15"/>
  <c r="F540" i="15"/>
  <c r="D540" i="15"/>
  <c r="H540" i="15" s="1"/>
  <c r="G540" i="15"/>
  <c r="C540" i="15"/>
  <c r="I540" i="15"/>
  <c r="H57" i="11" l="1"/>
  <c r="A541" i="15"/>
  <c r="C58" i="11"/>
  <c r="B58" i="11"/>
  <c r="G58" i="11" s="1"/>
  <c r="I58" i="11" s="1"/>
  <c r="A59" i="11" s="1"/>
  <c r="E59" i="11" s="1"/>
  <c r="E58" i="11"/>
  <c r="C541" i="15" l="1"/>
  <c r="B541" i="15"/>
  <c r="D541" i="15"/>
  <c r="H541" i="15" s="1"/>
  <c r="G541" i="15"/>
  <c r="F541" i="15"/>
  <c r="E541" i="15"/>
  <c r="I541" i="15"/>
  <c r="D59" i="11"/>
  <c r="F59" i="11" s="1"/>
  <c r="B59" i="11"/>
  <c r="G59" i="11" s="1"/>
  <c r="I59" i="11" s="1"/>
  <c r="A60" i="11" s="1"/>
  <c r="C59" i="11"/>
  <c r="H58" i="11"/>
  <c r="A542" i="15" l="1"/>
  <c r="C60" i="11"/>
  <c r="B60" i="11"/>
  <c r="G60" i="11" s="1"/>
  <c r="D60" i="11"/>
  <c r="F60" i="11" s="1"/>
  <c r="E60" i="11"/>
  <c r="H59" i="11"/>
  <c r="C542" i="15" l="1"/>
  <c r="E542" i="15"/>
  <c r="D542" i="15"/>
  <c r="H542" i="15" s="1"/>
  <c r="G542" i="15"/>
  <c r="F542" i="15"/>
  <c r="B542" i="15"/>
  <c r="I542" i="15"/>
  <c r="H60" i="11"/>
  <c r="I60" i="11"/>
  <c r="A61" i="11" s="1"/>
  <c r="C61" i="11" s="1"/>
  <c r="A543" i="15" l="1"/>
  <c r="E61" i="11"/>
  <c r="B61" i="11"/>
  <c r="G61" i="11" s="1"/>
  <c r="D61" i="11"/>
  <c r="F61" i="11" s="1"/>
  <c r="D543" i="15" l="1"/>
  <c r="H543" i="15" s="1"/>
  <c r="I543" i="15"/>
  <c r="B543" i="15"/>
  <c r="C543" i="15"/>
  <c r="G543" i="15"/>
  <c r="E543" i="15"/>
  <c r="F543" i="15"/>
  <c r="H61" i="11"/>
  <c r="I61" i="11"/>
  <c r="A62" i="11" s="1"/>
  <c r="A544" i="15" l="1"/>
  <c r="B62" i="11"/>
  <c r="G62" i="11" s="1"/>
  <c r="C62" i="11"/>
  <c r="E62" i="11"/>
  <c r="D62" i="11"/>
  <c r="F62" i="11" s="1"/>
  <c r="F544" i="15" l="1"/>
  <c r="E544" i="15"/>
  <c r="C544" i="15"/>
  <c r="I544" i="15"/>
  <c r="B544" i="15"/>
  <c r="D544" i="15"/>
  <c r="H544" i="15" s="1"/>
  <c r="G544" i="15"/>
  <c r="I62" i="11"/>
  <c r="A63" i="11" s="1"/>
  <c r="D63" i="11" s="1"/>
  <c r="H62" i="11"/>
  <c r="A545" i="15" l="1"/>
  <c r="B63" i="11"/>
  <c r="G63" i="11" s="1"/>
  <c r="I63" i="11" s="1"/>
  <c r="A64" i="11" s="1"/>
  <c r="F63" i="11"/>
  <c r="C63" i="11"/>
  <c r="E63" i="11"/>
  <c r="G545" i="15" l="1"/>
  <c r="B545" i="15"/>
  <c r="D545" i="15"/>
  <c r="H545" i="15" s="1"/>
  <c r="E545" i="15"/>
  <c r="C545" i="15"/>
  <c r="I545" i="15"/>
  <c r="F545" i="15"/>
  <c r="H63" i="11"/>
  <c r="B64" i="11"/>
  <c r="G64" i="11" s="1"/>
  <c r="I64" i="11" s="1"/>
  <c r="A65" i="11" s="1"/>
  <c r="B65" i="11" s="1"/>
  <c r="G65" i="11" s="1"/>
  <c r="D64" i="11"/>
  <c r="C64" i="11"/>
  <c r="E64" i="11"/>
  <c r="A546" i="15" l="1"/>
  <c r="H64" i="11"/>
  <c r="E65" i="11"/>
  <c r="D65" i="11"/>
  <c r="H65" i="11" s="1"/>
  <c r="C65" i="11"/>
  <c r="F64" i="11"/>
  <c r="E546" i="15" l="1"/>
  <c r="D546" i="15"/>
  <c r="H546" i="15" s="1"/>
  <c r="G546" i="15"/>
  <c r="F546" i="15"/>
  <c r="C546" i="15"/>
  <c r="I546" i="15"/>
  <c r="B546" i="15"/>
  <c r="F65" i="11"/>
  <c r="I65" i="11"/>
  <c r="A66" i="11" s="1"/>
  <c r="A547" i="15" l="1"/>
  <c r="E66" i="11"/>
  <c r="D66" i="11"/>
  <c r="C66" i="11"/>
  <c r="B66" i="11"/>
  <c r="G66" i="11" s="1"/>
  <c r="I66" i="11" s="1"/>
  <c r="A67" i="11" s="1"/>
  <c r="G547" i="15" l="1"/>
  <c r="E547" i="15"/>
  <c r="B547" i="15"/>
  <c r="F547" i="15"/>
  <c r="I547" i="15"/>
  <c r="C547" i="15"/>
  <c r="D547" i="15"/>
  <c r="H547" i="15" s="1"/>
  <c r="C67" i="11"/>
  <c r="B67" i="11"/>
  <c r="G67" i="11" s="1"/>
  <c r="I67" i="11" s="1"/>
  <c r="A68" i="11" s="1"/>
  <c r="E67" i="11"/>
  <c r="D67" i="11"/>
  <c r="H66" i="11"/>
  <c r="F66" i="11"/>
  <c r="A548" i="15" l="1"/>
  <c r="B68" i="11"/>
  <c r="G68" i="11" s="1"/>
  <c r="I68" i="11" s="1"/>
  <c r="A69" i="11" s="1"/>
  <c r="D68" i="11"/>
  <c r="C68" i="11"/>
  <c r="E68" i="11"/>
  <c r="F68" i="11"/>
  <c r="H67" i="11"/>
  <c r="F67" i="11"/>
  <c r="E548" i="15" l="1"/>
  <c r="D548" i="15"/>
  <c r="H548" i="15" s="1"/>
  <c r="C548" i="15"/>
  <c r="G548" i="15"/>
  <c r="B548" i="15"/>
  <c r="I548" i="15"/>
  <c r="F548" i="15"/>
  <c r="H68" i="11"/>
  <c r="B69" i="11"/>
  <c r="G69" i="11" s="1"/>
  <c r="C69" i="11"/>
  <c r="E69" i="11"/>
  <c r="D69" i="11"/>
  <c r="F69" i="11" s="1"/>
  <c r="I69" i="11" l="1"/>
  <c r="A70" i="11" s="1"/>
  <c r="A549" i="15"/>
  <c r="D70" i="11"/>
  <c r="B70" i="11"/>
  <c r="G70" i="11" s="1"/>
  <c r="I70" i="11" s="1"/>
  <c r="A71" i="11" s="1"/>
  <c r="F70" i="11"/>
  <c r="E70" i="11"/>
  <c r="C70" i="11"/>
  <c r="H69" i="11"/>
  <c r="E549" i="15" l="1"/>
  <c r="C549" i="15"/>
  <c r="B549" i="15"/>
  <c r="G549" i="15"/>
  <c r="I549" i="15"/>
  <c r="D549" i="15"/>
  <c r="H549" i="15" s="1"/>
  <c r="F549" i="15"/>
  <c r="B71" i="11"/>
  <c r="G71" i="11" s="1"/>
  <c r="C71" i="11"/>
  <c r="E71" i="11"/>
  <c r="D71" i="11"/>
  <c r="H70" i="11"/>
  <c r="A550" i="15" l="1"/>
  <c r="F71" i="11"/>
  <c r="H71" i="11"/>
  <c r="I71" i="11"/>
  <c r="A72" i="11" s="1"/>
  <c r="I550" i="15" l="1"/>
  <c r="D550" i="15"/>
  <c r="H550" i="15" s="1"/>
  <c r="F550" i="15"/>
  <c r="C550" i="15"/>
  <c r="B550" i="15"/>
  <c r="E550" i="15"/>
  <c r="G550" i="15"/>
  <c r="C72" i="11"/>
  <c r="D72" i="11"/>
  <c r="B72" i="11"/>
  <c r="G72" i="11" s="1"/>
  <c r="I72" i="11" s="1"/>
  <c r="A73" i="11" s="1"/>
  <c r="E72" i="11"/>
  <c r="F72" i="11"/>
  <c r="A551" i="15" l="1"/>
  <c r="H72" i="11"/>
  <c r="B73" i="11"/>
  <c r="G73" i="11" s="1"/>
  <c r="C73" i="11"/>
  <c r="D73" i="11"/>
  <c r="E73" i="11"/>
  <c r="F73" i="11"/>
  <c r="H73" i="11" l="1"/>
  <c r="G551" i="15"/>
  <c r="D551" i="15"/>
  <c r="H551" i="15" s="1"/>
  <c r="C551" i="15"/>
  <c r="E551" i="15"/>
  <c r="B551" i="15"/>
  <c r="I551" i="15"/>
  <c r="F551" i="15"/>
  <c r="I73" i="11"/>
  <c r="A74" i="11" s="1"/>
  <c r="A552" i="15" l="1"/>
  <c r="C74" i="11"/>
  <c r="B74" i="11"/>
  <c r="G74" i="11" s="1"/>
  <c r="I74" i="11" s="1"/>
  <c r="A75" i="11" s="1"/>
  <c r="D74" i="11"/>
  <c r="F74" i="11" s="1"/>
  <c r="E74" i="11"/>
  <c r="E552" i="15" l="1"/>
  <c r="I552" i="15"/>
  <c r="C552" i="15"/>
  <c r="B552" i="15"/>
  <c r="F552" i="15"/>
  <c r="G552" i="15"/>
  <c r="D552" i="15"/>
  <c r="H552" i="15" s="1"/>
  <c r="E75" i="11"/>
  <c r="C75" i="11"/>
  <c r="D75" i="11"/>
  <c r="B75" i="11"/>
  <c r="G75" i="11" s="1"/>
  <c r="I75" i="11" s="1"/>
  <c r="A76" i="11" s="1"/>
  <c r="H74" i="11"/>
  <c r="A553" i="15" l="1"/>
  <c r="B76" i="11"/>
  <c r="G76" i="11" s="1"/>
  <c r="I76" i="11" s="1"/>
  <c r="A77" i="11" s="1"/>
  <c r="D76" i="11"/>
  <c r="C76" i="11"/>
  <c r="E76" i="11"/>
  <c r="F76" i="11"/>
  <c r="H75" i="11"/>
  <c r="F75" i="11"/>
  <c r="G553" i="15" l="1"/>
  <c r="F553" i="15"/>
  <c r="E553" i="15"/>
  <c r="C553" i="15"/>
  <c r="D553" i="15"/>
  <c r="H553" i="15" s="1"/>
  <c r="I553" i="15"/>
  <c r="B553" i="15"/>
  <c r="C77" i="11"/>
  <c r="B77" i="11"/>
  <c r="G77" i="11" s="1"/>
  <c r="I77" i="11" s="1"/>
  <c r="A78" i="11" s="1"/>
  <c r="E77" i="11"/>
  <c r="D77" i="11"/>
  <c r="H76" i="11"/>
  <c r="H77" i="11" l="1"/>
  <c r="A554" i="15"/>
  <c r="C78" i="11"/>
  <c r="E78" i="11"/>
  <c r="D78" i="11"/>
  <c r="B78" i="11"/>
  <c r="G78" i="11" s="1"/>
  <c r="I78" i="11" s="1"/>
  <c r="A79" i="11" s="1"/>
  <c r="F78" i="11"/>
  <c r="F77" i="11"/>
  <c r="G554" i="15" l="1"/>
  <c r="C554" i="15"/>
  <c r="F554" i="15"/>
  <c r="I554" i="15"/>
  <c r="B554" i="15"/>
  <c r="E554" i="15"/>
  <c r="D554" i="15"/>
  <c r="H554" i="15" s="1"/>
  <c r="E79" i="11"/>
  <c r="C79" i="11"/>
  <c r="D79" i="11"/>
  <c r="B79" i="11"/>
  <c r="G79" i="11" s="1"/>
  <c r="I79" i="11" s="1"/>
  <c r="A80" i="11" s="1"/>
  <c r="H78" i="11"/>
  <c r="H79" i="11" l="1"/>
  <c r="A555" i="15"/>
  <c r="B80" i="11"/>
  <c r="G80" i="11" s="1"/>
  <c r="D80" i="11"/>
  <c r="F80" i="11" s="1"/>
  <c r="C80" i="11"/>
  <c r="E80" i="11"/>
  <c r="F79" i="11"/>
  <c r="I80" i="11" l="1"/>
  <c r="A81" i="11" s="1"/>
  <c r="D555" i="15"/>
  <c r="H555" i="15" s="1"/>
  <c r="I555" i="15"/>
  <c r="E555" i="15"/>
  <c r="B555" i="15"/>
  <c r="G555" i="15"/>
  <c r="F555" i="15"/>
  <c r="C555" i="15"/>
  <c r="H80" i="11"/>
  <c r="B81" i="11"/>
  <c r="G81" i="11" s="1"/>
  <c r="I81" i="11" s="1"/>
  <c r="A82" i="11" s="1"/>
  <c r="E81" i="11"/>
  <c r="C81" i="11"/>
  <c r="D81" i="11"/>
  <c r="A556" i="15" l="1"/>
  <c r="C82" i="11"/>
  <c r="E82" i="11"/>
  <c r="D82" i="11"/>
  <c r="B82" i="11"/>
  <c r="G82" i="11" s="1"/>
  <c r="I82" i="11" s="1"/>
  <c r="A83" i="11" s="1"/>
  <c r="F81" i="11"/>
  <c r="H81" i="11"/>
  <c r="B556" i="15" l="1"/>
  <c r="D556" i="15"/>
  <c r="H556" i="15" s="1"/>
  <c r="C556" i="15"/>
  <c r="F556" i="15"/>
  <c r="E556" i="15"/>
  <c r="G556" i="15"/>
  <c r="I556" i="15"/>
  <c r="F82" i="11"/>
  <c r="H82" i="11"/>
  <c r="B83" i="11"/>
  <c r="G83" i="11" s="1"/>
  <c r="I83" i="11" s="1"/>
  <c r="A84" i="11" s="1"/>
  <c r="C83" i="11"/>
  <c r="E83" i="11"/>
  <c r="D83" i="11"/>
  <c r="F83" i="11" s="1"/>
  <c r="A557" i="15" l="1"/>
  <c r="E84" i="11"/>
  <c r="B84" i="11"/>
  <c r="G84" i="11" s="1"/>
  <c r="C84" i="11"/>
  <c r="D84" i="11"/>
  <c r="H83" i="11"/>
  <c r="I84" i="11" l="1"/>
  <c r="A85" i="11" s="1"/>
  <c r="D557" i="15"/>
  <c r="H557" i="15" s="1"/>
  <c r="E557" i="15"/>
  <c r="C557" i="15"/>
  <c r="F557" i="15"/>
  <c r="B557" i="15"/>
  <c r="G557" i="15"/>
  <c r="I557" i="15"/>
  <c r="D85" i="11"/>
  <c r="B85" i="11"/>
  <c r="G85" i="11" s="1"/>
  <c r="I85" i="11" s="1"/>
  <c r="A86" i="11" s="1"/>
  <c r="E85" i="11"/>
  <c r="C85" i="11"/>
  <c r="F84" i="11"/>
  <c r="H84" i="11"/>
  <c r="A558" i="15" l="1"/>
  <c r="B86" i="11"/>
  <c r="G86" i="11" s="1"/>
  <c r="D86" i="11"/>
  <c r="C86" i="11"/>
  <c r="E86" i="11"/>
  <c r="F86" i="11"/>
  <c r="F85" i="11"/>
  <c r="H85" i="11"/>
  <c r="I86" i="11" l="1"/>
  <c r="A87" i="11" s="1"/>
  <c r="E558" i="15"/>
  <c r="F558" i="15"/>
  <c r="I558" i="15"/>
  <c r="C558" i="15"/>
  <c r="D558" i="15"/>
  <c r="H558" i="15" s="1"/>
  <c r="B558" i="15"/>
  <c r="G558" i="15"/>
  <c r="C87" i="11"/>
  <c r="D87" i="11"/>
  <c r="F87" i="11" s="1"/>
  <c r="E87" i="11"/>
  <c r="B87" i="11"/>
  <c r="G87" i="11" s="1"/>
  <c r="I87" i="11" s="1"/>
  <c r="A88" i="11" s="1"/>
  <c r="H86" i="11"/>
  <c r="A559" i="15" l="1"/>
  <c r="H87" i="11"/>
  <c r="E88" i="11"/>
  <c r="B88" i="11"/>
  <c r="G88" i="11" s="1"/>
  <c r="I88" i="11" s="1"/>
  <c r="A89" i="11" s="1"/>
  <c r="C88" i="11"/>
  <c r="D88" i="11"/>
  <c r="D559" i="15" l="1"/>
  <c r="H559" i="15" s="1"/>
  <c r="F559" i="15"/>
  <c r="E559" i="15"/>
  <c r="G559" i="15"/>
  <c r="C559" i="15"/>
  <c r="B559" i="15"/>
  <c r="I559" i="15"/>
  <c r="E89" i="11"/>
  <c r="B89" i="11"/>
  <c r="G89" i="11" s="1"/>
  <c r="C89" i="11"/>
  <c r="D89" i="11"/>
  <c r="F89" i="11" s="1"/>
  <c r="F88" i="11"/>
  <c r="H88" i="11"/>
  <c r="A560" i="15" l="1"/>
  <c r="I89" i="11"/>
  <c r="A90" i="11" s="1"/>
  <c r="C90" i="11" s="1"/>
  <c r="H89" i="11"/>
  <c r="D90" i="11" l="1"/>
  <c r="F90" i="11" s="1"/>
  <c r="B90" i="11"/>
  <c r="G90" i="11" s="1"/>
  <c r="I90" i="11" s="1"/>
  <c r="A91" i="11" s="1"/>
  <c r="C91" i="11" s="1"/>
  <c r="E90" i="11"/>
  <c r="I560" i="15"/>
  <c r="C560" i="15"/>
  <c r="B560" i="15"/>
  <c r="D560" i="15"/>
  <c r="H560" i="15" s="1"/>
  <c r="E560" i="15"/>
  <c r="F560" i="15"/>
  <c r="G560" i="15"/>
  <c r="H90" i="11"/>
  <c r="E91" i="11" l="1"/>
  <c r="B91" i="11"/>
  <c r="G91" i="11" s="1"/>
  <c r="D91" i="11"/>
  <c r="F91" i="11" s="1"/>
  <c r="A561" i="15"/>
  <c r="I91" i="11" l="1"/>
  <c r="A92" i="11" s="1"/>
  <c r="D92" i="11" s="1"/>
  <c r="H91" i="11"/>
  <c r="C561" i="15"/>
  <c r="G561" i="15"/>
  <c r="E561" i="15"/>
  <c r="F561" i="15"/>
  <c r="D561" i="15"/>
  <c r="H561" i="15" s="1"/>
  <c r="B561" i="15"/>
  <c r="I561" i="15"/>
  <c r="F92" i="11" l="1"/>
  <c r="E92" i="11"/>
  <c r="B92" i="11"/>
  <c r="G92" i="11" s="1"/>
  <c r="H92" i="11" s="1"/>
  <c r="C92" i="11"/>
  <c r="A562" i="15"/>
  <c r="I92" i="11" l="1"/>
  <c r="A93" i="11" s="1"/>
  <c r="E93" i="11" s="1"/>
  <c r="F562" i="15"/>
  <c r="G562" i="15"/>
  <c r="I562" i="15"/>
  <c r="D562" i="15"/>
  <c r="H562" i="15" s="1"/>
  <c r="C562" i="15"/>
  <c r="E562" i="15"/>
  <c r="B562" i="15"/>
  <c r="D93" i="11" l="1"/>
  <c r="C93" i="11"/>
  <c r="B93" i="11"/>
  <c r="G93" i="11" s="1"/>
  <c r="I93" i="11" s="1"/>
  <c r="A94" i="11" s="1"/>
  <c r="C94" i="11" s="1"/>
  <c r="A563" i="15"/>
  <c r="B94" i="11"/>
  <c r="G94" i="11" s="1"/>
  <c r="D94" i="11" l="1"/>
  <c r="I94" i="11" s="1"/>
  <c r="A95" i="11" s="1"/>
  <c r="E94" i="11"/>
  <c r="F93" i="11"/>
  <c r="H93" i="11"/>
  <c r="B563" i="15"/>
  <c r="D563" i="15"/>
  <c r="H563" i="15" s="1"/>
  <c r="C563" i="15"/>
  <c r="G563" i="15"/>
  <c r="E563" i="15"/>
  <c r="F563" i="15"/>
  <c r="I563" i="15"/>
  <c r="F94" i="11"/>
  <c r="H94" i="11"/>
  <c r="D95" i="11" l="1"/>
  <c r="E95" i="11"/>
  <c r="C95" i="11"/>
  <c r="B95" i="11"/>
  <c r="G95" i="11" s="1"/>
  <c r="I95" i="11" s="1"/>
  <c r="A96" i="11" s="1"/>
  <c r="C96" i="11" s="1"/>
  <c r="A564" i="15"/>
  <c r="B96" i="11"/>
  <c r="G96" i="11" s="1"/>
  <c r="F95" i="11"/>
  <c r="H95" i="11"/>
  <c r="E96" i="11" l="1"/>
  <c r="D96" i="11"/>
  <c r="H96" i="11" s="1"/>
  <c r="I96" i="11"/>
  <c r="A97" i="11" s="1"/>
  <c r="B97" i="11" s="1"/>
  <c r="G97" i="11" s="1"/>
  <c r="I97" i="11" s="1"/>
  <c r="A98" i="11" s="1"/>
  <c r="I564" i="15"/>
  <c r="G564" i="15"/>
  <c r="B564" i="15"/>
  <c r="E564" i="15"/>
  <c r="C564" i="15"/>
  <c r="F564" i="15"/>
  <c r="D564" i="15"/>
  <c r="H564" i="15" s="1"/>
  <c r="F97" i="11"/>
  <c r="F96" i="11"/>
  <c r="D97" i="11" l="1"/>
  <c r="E97" i="11"/>
  <c r="C97" i="11"/>
  <c r="A565" i="15"/>
  <c r="C98" i="11"/>
  <c r="E98" i="11"/>
  <c r="B98" i="11"/>
  <c r="G98" i="11" s="1"/>
  <c r="I98" i="11" s="1"/>
  <c r="A99" i="11" s="1"/>
  <c r="D98" i="11"/>
  <c r="H97" i="11"/>
  <c r="E565" i="15" l="1"/>
  <c r="I565" i="15"/>
  <c r="D565" i="15"/>
  <c r="H565" i="15" s="1"/>
  <c r="B565" i="15"/>
  <c r="F565" i="15"/>
  <c r="C565" i="15"/>
  <c r="G565" i="15"/>
  <c r="F98" i="11"/>
  <c r="H98" i="11"/>
  <c r="E99" i="11"/>
  <c r="B99" i="11"/>
  <c r="G99" i="11" s="1"/>
  <c r="I99" i="11" s="1"/>
  <c r="A100" i="11" s="1"/>
  <c r="D99" i="11"/>
  <c r="C99" i="11"/>
  <c r="A566" i="15" l="1"/>
  <c r="B100" i="11"/>
  <c r="G100" i="11" s="1"/>
  <c r="D100" i="11"/>
  <c r="F100" i="11" s="1"/>
  <c r="C100" i="11"/>
  <c r="E100" i="11"/>
  <c r="F99" i="11"/>
  <c r="H99" i="11"/>
  <c r="E566" i="15" l="1"/>
  <c r="G566" i="15"/>
  <c r="D566" i="15"/>
  <c r="H566" i="15" s="1"/>
  <c r="C566" i="15"/>
  <c r="F566" i="15"/>
  <c r="I566" i="15"/>
  <c r="B566" i="15"/>
  <c r="I100" i="11"/>
  <c r="A101" i="11" s="1"/>
  <c r="B101" i="11" s="1"/>
  <c r="G101" i="11" s="1"/>
  <c r="H100" i="11"/>
  <c r="E101" i="11" l="1"/>
  <c r="D101" i="11"/>
  <c r="F101" i="11" s="1"/>
  <c r="C101" i="11"/>
  <c r="A567" i="15"/>
  <c r="I101" i="11"/>
  <c r="A102" i="11" s="1"/>
  <c r="E102" i="11" s="1"/>
  <c r="H101" i="11" l="1"/>
  <c r="B567" i="15"/>
  <c r="I567" i="15"/>
  <c r="F567" i="15"/>
  <c r="D567" i="15"/>
  <c r="H567" i="15" s="1"/>
  <c r="G567" i="15"/>
  <c r="E567" i="15"/>
  <c r="C567" i="15"/>
  <c r="B102" i="11"/>
  <c r="G102" i="11" s="1"/>
  <c r="I102" i="11" s="1"/>
  <c r="A103" i="11" s="1"/>
  <c r="D102" i="11"/>
  <c r="C102" i="11"/>
  <c r="F102" i="11"/>
  <c r="A568" i="15" l="1"/>
  <c r="H102" i="11"/>
  <c r="B103" i="11"/>
  <c r="G103" i="11" s="1"/>
  <c r="D103" i="11"/>
  <c r="F103" i="11" s="1"/>
  <c r="E103" i="11"/>
  <c r="C103" i="11"/>
  <c r="F568" i="15" l="1"/>
  <c r="E568" i="15"/>
  <c r="G568" i="15"/>
  <c r="D568" i="15"/>
  <c r="H568" i="15" s="1"/>
  <c r="B568" i="15"/>
  <c r="I568" i="15"/>
  <c r="C568" i="15"/>
  <c r="H103" i="11"/>
  <c r="I103" i="11"/>
  <c r="A104" i="11" s="1"/>
  <c r="A569" i="15" l="1"/>
  <c r="B104" i="11"/>
  <c r="G104" i="11" s="1"/>
  <c r="D104" i="11"/>
  <c r="F104" i="11" s="1"/>
  <c r="C104" i="11"/>
  <c r="E104" i="11"/>
  <c r="I569" i="15" l="1"/>
  <c r="B569" i="15"/>
  <c r="D569" i="15"/>
  <c r="H569" i="15" s="1"/>
  <c r="C569" i="15"/>
  <c r="E569" i="15"/>
  <c r="G569" i="15"/>
  <c r="F569" i="15"/>
  <c r="I104" i="11"/>
  <c r="A105" i="11" s="1"/>
  <c r="D105" i="11" s="1"/>
  <c r="F105" i="11" s="1"/>
  <c r="H104" i="11"/>
  <c r="A570" i="15" l="1"/>
  <c r="B105" i="11"/>
  <c r="G105" i="11" s="1"/>
  <c r="I105" i="11" s="1"/>
  <c r="A106" i="11" s="1"/>
  <c r="D106" i="11" s="1"/>
  <c r="F106" i="11" s="1"/>
  <c r="C105" i="11"/>
  <c r="E105" i="11"/>
  <c r="I570" i="15" l="1"/>
  <c r="B570" i="15"/>
  <c r="C570" i="15"/>
  <c r="G570" i="15"/>
  <c r="D570" i="15"/>
  <c r="H570" i="15" s="1"/>
  <c r="E570" i="15"/>
  <c r="F570" i="15"/>
  <c r="H105" i="11"/>
  <c r="E106" i="11"/>
  <c r="B106" i="11"/>
  <c r="G106" i="11" s="1"/>
  <c r="I106" i="11" s="1"/>
  <c r="A107" i="11" s="1"/>
  <c r="C106" i="11"/>
  <c r="A571" i="15" l="1"/>
  <c r="H106" i="11"/>
  <c r="C107" i="11"/>
  <c r="D107" i="11"/>
  <c r="F107" i="11" s="1"/>
  <c r="B107" i="11"/>
  <c r="G107" i="11" s="1"/>
  <c r="E107" i="11"/>
  <c r="I107" i="11" l="1"/>
  <c r="A108" i="11" s="1"/>
  <c r="D108" i="11" s="1"/>
  <c r="F108" i="11" s="1"/>
  <c r="B571" i="15"/>
  <c r="C571" i="15"/>
  <c r="F571" i="15"/>
  <c r="I571" i="15"/>
  <c r="E571" i="15"/>
  <c r="D571" i="15"/>
  <c r="H571" i="15" s="1"/>
  <c r="G571" i="15"/>
  <c r="H107" i="11"/>
  <c r="B108" i="11"/>
  <c r="G108" i="11" s="1"/>
  <c r="E108" i="11" l="1"/>
  <c r="C108" i="11"/>
  <c r="I108" i="11"/>
  <c r="A109" i="11" s="1"/>
  <c r="B109" i="11" s="1"/>
  <c r="G109" i="11" s="1"/>
  <c r="A572" i="15"/>
  <c r="H108" i="11"/>
  <c r="E109" i="11"/>
  <c r="C109" i="11"/>
  <c r="D109" i="11"/>
  <c r="F109" i="11"/>
  <c r="H109" i="11" l="1"/>
  <c r="B572" i="15"/>
  <c r="I572" i="15"/>
  <c r="C572" i="15"/>
  <c r="G572" i="15"/>
  <c r="E572" i="15"/>
  <c r="F572" i="15"/>
  <c r="D572" i="15"/>
  <c r="H572" i="15" s="1"/>
  <c r="I109" i="11"/>
  <c r="A110" i="11" s="1"/>
  <c r="D110" i="11" s="1"/>
  <c r="A573" i="15" l="1"/>
  <c r="F110" i="11"/>
  <c r="E110" i="11"/>
  <c r="B110" i="11"/>
  <c r="G110" i="11" s="1"/>
  <c r="I110" i="11" s="1"/>
  <c r="A111" i="11" s="1"/>
  <c r="D111" i="11" s="1"/>
  <c r="C110" i="11"/>
  <c r="G573" i="15" l="1"/>
  <c r="D573" i="15"/>
  <c r="H573" i="15" s="1"/>
  <c r="C573" i="15"/>
  <c r="E573" i="15"/>
  <c r="I573" i="15"/>
  <c r="F573" i="15"/>
  <c r="B573" i="15"/>
  <c r="B111" i="11"/>
  <c r="G111" i="11" s="1"/>
  <c r="I111" i="11" s="1"/>
  <c r="A112" i="11" s="1"/>
  <c r="D112" i="11" s="1"/>
  <c r="E111" i="11"/>
  <c r="C111" i="11"/>
  <c r="H110" i="11"/>
  <c r="F111" i="11"/>
  <c r="H111" i="11" l="1"/>
  <c r="E112" i="11"/>
  <c r="B112" i="11"/>
  <c r="G112" i="11" s="1"/>
  <c r="I112" i="11" s="1"/>
  <c r="A113" i="11" s="1"/>
  <c r="A574" i="15"/>
  <c r="C112" i="11"/>
  <c r="F112" i="11"/>
  <c r="H112" i="11" l="1"/>
  <c r="F574" i="15"/>
  <c r="G574" i="15"/>
  <c r="E574" i="15"/>
  <c r="I574" i="15"/>
  <c r="C574" i="15"/>
  <c r="D574" i="15"/>
  <c r="H574" i="15" s="1"/>
  <c r="B574" i="15"/>
  <c r="E113" i="11"/>
  <c r="B113" i="11"/>
  <c r="G113" i="11" s="1"/>
  <c r="I113" i="11" s="1"/>
  <c r="A114" i="11" s="1"/>
  <c r="D113" i="11"/>
  <c r="F113" i="11" s="1"/>
  <c r="C113" i="11"/>
  <c r="A575" i="15" l="1"/>
  <c r="C114" i="11"/>
  <c r="D114" i="11"/>
  <c r="B114" i="11"/>
  <c r="G114" i="11" s="1"/>
  <c r="I114" i="11" s="1"/>
  <c r="A115" i="11" s="1"/>
  <c r="E114" i="11"/>
  <c r="H113" i="11"/>
  <c r="B575" i="15" l="1"/>
  <c r="I575" i="15"/>
  <c r="F575" i="15"/>
  <c r="C575" i="15"/>
  <c r="G575" i="15"/>
  <c r="E575" i="15"/>
  <c r="D575" i="15"/>
  <c r="H575" i="15" s="1"/>
  <c r="B115" i="11"/>
  <c r="G115" i="11" s="1"/>
  <c r="D115" i="11"/>
  <c r="C115" i="11"/>
  <c r="E115" i="11"/>
  <c r="F115" i="11"/>
  <c r="F114" i="11"/>
  <c r="H114" i="11"/>
  <c r="A576" i="15" l="1"/>
  <c r="H115" i="11"/>
  <c r="I115" i="11"/>
  <c r="A116" i="11" s="1"/>
  <c r="G576" i="15" l="1"/>
  <c r="D576" i="15"/>
  <c r="H576" i="15" s="1"/>
  <c r="F576" i="15"/>
  <c r="B576" i="15"/>
  <c r="I576" i="15"/>
  <c r="E576" i="15"/>
  <c r="C576" i="15"/>
  <c r="C116" i="11"/>
  <c r="E116" i="11"/>
  <c r="B116" i="11"/>
  <c r="G116" i="11" s="1"/>
  <c r="D116" i="11"/>
  <c r="A577" i="15" l="1"/>
  <c r="H116" i="11"/>
  <c r="I116" i="11"/>
  <c r="A117" i="11" s="1"/>
  <c r="F116" i="11"/>
  <c r="D577" i="15" l="1"/>
  <c r="H577" i="15" s="1"/>
  <c r="G577" i="15"/>
  <c r="E577" i="15"/>
  <c r="I577" i="15"/>
  <c r="B577" i="15"/>
  <c r="C577" i="15"/>
  <c r="F577" i="15"/>
  <c r="D117" i="11"/>
  <c r="F117" i="11" s="1"/>
  <c r="B117" i="11"/>
  <c r="G117" i="11" s="1"/>
  <c r="I117" i="11" s="1"/>
  <c r="A118" i="11" s="1"/>
  <c r="E117" i="11"/>
  <c r="C117" i="11"/>
  <c r="A578" i="15" l="1"/>
  <c r="D118" i="11"/>
  <c r="C118" i="11"/>
  <c r="E118" i="11"/>
  <c r="B118" i="11"/>
  <c r="G118" i="11" s="1"/>
  <c r="I118" i="11" s="1"/>
  <c r="A119" i="11" s="1"/>
  <c r="H117" i="11"/>
  <c r="F578" i="15" l="1"/>
  <c r="E578" i="15"/>
  <c r="C578" i="15"/>
  <c r="B578" i="15"/>
  <c r="I578" i="15"/>
  <c r="D578" i="15"/>
  <c r="H578" i="15" s="1"/>
  <c r="G578" i="15"/>
  <c r="D119" i="11"/>
  <c r="B119" i="11"/>
  <c r="G119" i="11" s="1"/>
  <c r="I119" i="11" s="1"/>
  <c r="A120" i="11" s="1"/>
  <c r="C119" i="11"/>
  <c r="E119" i="11"/>
  <c r="F119" i="11"/>
  <c r="F118" i="11"/>
  <c r="H118" i="11"/>
  <c r="A579" i="15" l="1"/>
  <c r="D120" i="11"/>
  <c r="F120" i="11" s="1"/>
  <c r="C120" i="11"/>
  <c r="E120" i="11"/>
  <c r="B120" i="11"/>
  <c r="G120" i="11" s="1"/>
  <c r="H119" i="11"/>
  <c r="I579" i="15" l="1"/>
  <c r="G579" i="15"/>
  <c r="F579" i="15"/>
  <c r="B579" i="15"/>
  <c r="C579" i="15"/>
  <c r="D579" i="15"/>
  <c r="H579" i="15" s="1"/>
  <c r="E579" i="15"/>
  <c r="I120" i="11"/>
  <c r="A121" i="11" s="1"/>
  <c r="B121" i="11" s="1"/>
  <c r="H120" i="11"/>
  <c r="A580" i="15" l="1"/>
  <c r="G121" i="11"/>
  <c r="E121" i="11"/>
  <c r="D121" i="11"/>
  <c r="F121" i="11" s="1"/>
  <c r="C121" i="11"/>
  <c r="C580" i="15" l="1"/>
  <c r="B580" i="15"/>
  <c r="I580" i="15"/>
  <c r="G580" i="15"/>
  <c r="E580" i="15"/>
  <c r="D580" i="15"/>
  <c r="H580" i="15" s="1"/>
  <c r="F580" i="15"/>
  <c r="H121" i="11"/>
  <c r="I121" i="11"/>
  <c r="A122" i="11" s="1"/>
  <c r="A581" i="15" l="1"/>
  <c r="C122" i="11"/>
  <c r="B122" i="11"/>
  <c r="G122" i="11" s="1"/>
  <c r="D122" i="11"/>
  <c r="F122" i="11" s="1"/>
  <c r="E122" i="11"/>
  <c r="D581" i="15" l="1"/>
  <c r="H581" i="15" s="1"/>
  <c r="G581" i="15"/>
  <c r="C581" i="15"/>
  <c r="E581" i="15"/>
  <c r="F581" i="15"/>
  <c r="B581" i="15"/>
  <c r="I581" i="15"/>
  <c r="I122" i="11"/>
  <c r="A123" i="11" s="1"/>
  <c r="C123" i="11" s="1"/>
  <c r="H122" i="11"/>
  <c r="A582" i="15" l="1"/>
  <c r="B123" i="11"/>
  <c r="G123" i="11" s="1"/>
  <c r="I123" i="11" s="1"/>
  <c r="A124" i="11" s="1"/>
  <c r="E123" i="11"/>
  <c r="D123" i="11"/>
  <c r="F123" i="11" s="1"/>
  <c r="B582" i="15" l="1"/>
  <c r="F582" i="15"/>
  <c r="C582" i="15"/>
  <c r="D582" i="15"/>
  <c r="H582" i="15" s="1"/>
  <c r="G582" i="15"/>
  <c r="I582" i="15"/>
  <c r="E582" i="15"/>
  <c r="D124" i="11"/>
  <c r="F124" i="11" s="1"/>
  <c r="E124" i="11"/>
  <c r="H123" i="11"/>
  <c r="B124" i="11"/>
  <c r="G124" i="11" s="1"/>
  <c r="I124" i="11" s="1"/>
  <c r="A125" i="11" s="1"/>
  <c r="C125" i="11" s="1"/>
  <c r="C124" i="11"/>
  <c r="A583" i="15" l="1"/>
  <c r="H124" i="11"/>
  <c r="E125" i="11"/>
  <c r="D125" i="11"/>
  <c r="F125" i="11" s="1"/>
  <c r="B125" i="11"/>
  <c r="G125" i="11" s="1"/>
  <c r="I125" i="11" s="1"/>
  <c r="A126" i="11" s="1"/>
  <c r="B126" i="11" s="1"/>
  <c r="G126" i="11" s="1"/>
  <c r="E583" i="15" l="1"/>
  <c r="B583" i="15"/>
  <c r="F583" i="15"/>
  <c r="C583" i="15"/>
  <c r="I583" i="15"/>
  <c r="D583" i="15"/>
  <c r="H583" i="15" s="1"/>
  <c r="G583" i="15"/>
  <c r="D126" i="11"/>
  <c r="F126" i="11" s="1"/>
  <c r="E126" i="11"/>
  <c r="C126" i="11"/>
  <c r="H125" i="11"/>
  <c r="I126" i="11"/>
  <c r="A127" i="11" s="1"/>
  <c r="D127" i="11" s="1"/>
  <c r="F127" i="11" s="1"/>
  <c r="A584" i="15" l="1"/>
  <c r="H126" i="11"/>
  <c r="C127" i="11"/>
  <c r="E127" i="11"/>
  <c r="B127" i="11"/>
  <c r="G127" i="11" s="1"/>
  <c r="I127" i="11" s="1"/>
  <c r="A128" i="11" s="1"/>
  <c r="E128" i="11" s="1"/>
  <c r="B584" i="15" l="1"/>
  <c r="E584" i="15"/>
  <c r="C584" i="15"/>
  <c r="F584" i="15"/>
  <c r="I584" i="15"/>
  <c r="G584" i="15"/>
  <c r="D584" i="15"/>
  <c r="H584" i="15" s="1"/>
  <c r="D128" i="11"/>
  <c r="F128" i="11" s="1"/>
  <c r="B128" i="11"/>
  <c r="G128" i="11" s="1"/>
  <c r="C128" i="11"/>
  <c r="H127" i="11"/>
  <c r="A585" i="15" l="1"/>
  <c r="H128" i="11"/>
  <c r="I128" i="11"/>
  <c r="A129" i="11" s="1"/>
  <c r="G585" i="15" l="1"/>
  <c r="I585" i="15"/>
  <c r="C585" i="15"/>
  <c r="B585" i="15"/>
  <c r="E585" i="15"/>
  <c r="F585" i="15"/>
  <c r="D585" i="15"/>
  <c r="H585" i="15" s="1"/>
  <c r="E129" i="11"/>
  <c r="B129" i="11"/>
  <c r="G129" i="11" s="1"/>
  <c r="I129" i="11" s="1"/>
  <c r="A130" i="11" s="1"/>
  <c r="D129" i="11"/>
  <c r="F129" i="11" s="1"/>
  <c r="C129" i="11"/>
  <c r="A586" i="15" l="1"/>
  <c r="C130" i="11"/>
  <c r="D130" i="11"/>
  <c r="F130" i="11" s="1"/>
  <c r="E130" i="11"/>
  <c r="B130" i="11"/>
  <c r="G130" i="11" s="1"/>
  <c r="I130" i="11" s="1"/>
  <c r="A131" i="11" s="1"/>
  <c r="E131" i="11" s="1"/>
  <c r="H129" i="11"/>
  <c r="B586" i="15" l="1"/>
  <c r="D586" i="15"/>
  <c r="H586" i="15" s="1"/>
  <c r="F586" i="15"/>
  <c r="G586" i="15"/>
  <c r="E586" i="15"/>
  <c r="I586" i="15"/>
  <c r="C586" i="15"/>
  <c r="B131" i="11"/>
  <c r="G131" i="11" s="1"/>
  <c r="H130" i="11"/>
  <c r="C131" i="11"/>
  <c r="D131" i="11"/>
  <c r="A587" i="15" l="1"/>
  <c r="H131" i="11"/>
  <c r="F131" i="11"/>
  <c r="I131" i="11"/>
  <c r="A132" i="11" s="1"/>
  <c r="I587" i="15" l="1"/>
  <c r="B587" i="15"/>
  <c r="G587" i="15"/>
  <c r="D587" i="15"/>
  <c r="H587" i="15" s="1"/>
  <c r="E587" i="15"/>
  <c r="C587" i="15"/>
  <c r="F587" i="15"/>
  <c r="E132" i="11"/>
  <c r="D132" i="11"/>
  <c r="F132" i="11" s="1"/>
  <c r="B132" i="11"/>
  <c r="G132" i="11" s="1"/>
  <c r="I132" i="11" s="1"/>
  <c r="A133" i="11" s="1"/>
  <c r="C132" i="11"/>
  <c r="A588" i="15" l="1"/>
  <c r="H132" i="11"/>
  <c r="C133" i="11"/>
  <c r="B133" i="11"/>
  <c r="G133" i="11" s="1"/>
  <c r="I133" i="11" s="1"/>
  <c r="A134" i="11" s="1"/>
  <c r="E133" i="11"/>
  <c r="D133" i="11"/>
  <c r="E588" i="15" l="1"/>
  <c r="D588" i="15"/>
  <c r="H588" i="15" s="1"/>
  <c r="F588" i="15"/>
  <c r="I588" i="15"/>
  <c r="C588" i="15"/>
  <c r="B588" i="15"/>
  <c r="G588" i="15"/>
  <c r="F133" i="11"/>
  <c r="H133" i="11"/>
  <c r="E134" i="11"/>
  <c r="B134" i="11"/>
  <c r="G134" i="11" s="1"/>
  <c r="I134" i="11" s="1"/>
  <c r="A135" i="11" s="1"/>
  <c r="D134" i="11"/>
  <c r="C134" i="11"/>
  <c r="A589" i="15" l="1"/>
  <c r="E135" i="11"/>
  <c r="D135" i="11"/>
  <c r="B135" i="11"/>
  <c r="G135" i="11" s="1"/>
  <c r="I135" i="11" s="1"/>
  <c r="A136" i="11" s="1"/>
  <c r="C135" i="11"/>
  <c r="F135" i="11"/>
  <c r="H134" i="11"/>
  <c r="F134" i="11"/>
  <c r="I589" i="15" l="1"/>
  <c r="F589" i="15"/>
  <c r="D589" i="15"/>
  <c r="H589" i="15" s="1"/>
  <c r="E589" i="15"/>
  <c r="G589" i="15"/>
  <c r="B589" i="15"/>
  <c r="C589" i="15"/>
  <c r="D136" i="11"/>
  <c r="C136" i="11"/>
  <c r="B136" i="11"/>
  <c r="G136" i="11" s="1"/>
  <c r="I136" i="11" s="1"/>
  <c r="A137" i="11" s="1"/>
  <c r="D137" i="11" s="1"/>
  <c r="E136" i="11"/>
  <c r="H135" i="11"/>
  <c r="F136" i="11"/>
  <c r="A590" i="15" l="1"/>
  <c r="H136" i="11"/>
  <c r="E137" i="11"/>
  <c r="C137" i="11"/>
  <c r="B137" i="11"/>
  <c r="G137" i="11" s="1"/>
  <c r="H137" i="11" s="1"/>
  <c r="F137" i="11"/>
  <c r="E590" i="15" l="1"/>
  <c r="D590" i="15"/>
  <c r="H590" i="15" s="1"/>
  <c r="F590" i="15"/>
  <c r="G590" i="15"/>
  <c r="I590" i="15"/>
  <c r="C590" i="15"/>
  <c r="B590" i="15"/>
  <c r="I137" i="11"/>
  <c r="A138" i="11" s="1"/>
  <c r="B138" i="11" s="1"/>
  <c r="G138" i="11" s="1"/>
  <c r="A591" i="15" l="1"/>
  <c r="C138" i="11"/>
  <c r="D138" i="11"/>
  <c r="H138" i="11" s="1"/>
  <c r="E138" i="11"/>
  <c r="I138" i="11"/>
  <c r="A139" i="11" s="1"/>
  <c r="E139" i="11" s="1"/>
  <c r="C591" i="15" l="1"/>
  <c r="I591" i="15"/>
  <c r="D591" i="15"/>
  <c r="H591" i="15" s="1"/>
  <c r="G591" i="15"/>
  <c r="E591" i="15"/>
  <c r="F591" i="15"/>
  <c r="B591" i="15"/>
  <c r="F138" i="11"/>
  <c r="B139" i="11"/>
  <c r="G139" i="11" s="1"/>
  <c r="I139" i="11" s="1"/>
  <c r="A140" i="11" s="1"/>
  <c r="D140" i="11" s="1"/>
  <c r="F140" i="11" s="1"/>
  <c r="D139" i="11"/>
  <c r="F139" i="11" s="1"/>
  <c r="C139" i="11"/>
  <c r="A592" i="15" l="1"/>
  <c r="B140" i="11"/>
  <c r="G140" i="11" s="1"/>
  <c r="H140" i="11" s="1"/>
  <c r="E140" i="11"/>
  <c r="C140" i="11"/>
  <c r="H139" i="11"/>
  <c r="G592" i="15" l="1"/>
  <c r="C592" i="15"/>
  <c r="D592" i="15"/>
  <c r="H592" i="15" s="1"/>
  <c r="B592" i="15"/>
  <c r="I592" i="15"/>
  <c r="E592" i="15"/>
  <c r="F592" i="15"/>
  <c r="I140" i="11"/>
  <c r="A141" i="11" s="1"/>
  <c r="B141" i="11" s="1"/>
  <c r="G141" i="11" s="1"/>
  <c r="A593" i="15" l="1"/>
  <c r="E141" i="11"/>
  <c r="C141" i="11"/>
  <c r="D141" i="11"/>
  <c r="H141" i="11" s="1"/>
  <c r="C593" i="15" l="1"/>
  <c r="D593" i="15"/>
  <c r="H593" i="15" s="1"/>
  <c r="I593" i="15"/>
  <c r="B593" i="15"/>
  <c r="E593" i="15"/>
  <c r="F593" i="15"/>
  <c r="G593" i="15"/>
  <c r="F141" i="11"/>
  <c r="I141" i="11"/>
  <c r="A142" i="11" s="1"/>
  <c r="C142" i="11" s="1"/>
  <c r="A594" i="15" l="1"/>
  <c r="E142" i="11"/>
  <c r="D142" i="11"/>
  <c r="F142" i="11" s="1"/>
  <c r="B142" i="11"/>
  <c r="G142" i="11" s="1"/>
  <c r="I142" i="11" s="1"/>
  <c r="A143" i="11" s="1"/>
  <c r="E143" i="11" s="1"/>
  <c r="C594" i="15" l="1"/>
  <c r="G594" i="15"/>
  <c r="F594" i="15"/>
  <c r="D594" i="15"/>
  <c r="H594" i="15" s="1"/>
  <c r="I594" i="15"/>
  <c r="B594" i="15"/>
  <c r="E594" i="15"/>
  <c r="H142" i="11"/>
  <c r="B143" i="11"/>
  <c r="G143" i="11" s="1"/>
  <c r="D143" i="11"/>
  <c r="C143" i="11"/>
  <c r="A595" i="15" l="1"/>
  <c r="F143" i="11"/>
  <c r="H143" i="11"/>
  <c r="I143" i="11"/>
  <c r="A144" i="11" s="1"/>
  <c r="E595" i="15" l="1"/>
  <c r="B595" i="15"/>
  <c r="D595" i="15"/>
  <c r="H595" i="15" s="1"/>
  <c r="C595" i="15"/>
  <c r="I595" i="15"/>
  <c r="F595" i="15"/>
  <c r="G595" i="15"/>
  <c r="E144" i="11"/>
  <c r="B144" i="11"/>
  <c r="G144" i="11" s="1"/>
  <c r="I144" i="11" s="1"/>
  <c r="A145" i="11" s="1"/>
  <c r="D144" i="11"/>
  <c r="C144" i="11"/>
  <c r="A596" i="15" l="1"/>
  <c r="H144" i="11"/>
  <c r="C145" i="11"/>
  <c r="B145" i="11"/>
  <c r="G145" i="11" s="1"/>
  <c r="E145" i="11"/>
  <c r="D145" i="11"/>
  <c r="F145" i="11" s="1"/>
  <c r="F144" i="11"/>
  <c r="E596" i="15" l="1"/>
  <c r="C596" i="15"/>
  <c r="I596" i="15"/>
  <c r="F596" i="15"/>
  <c r="B596" i="15"/>
  <c r="G596" i="15"/>
  <c r="D596" i="15"/>
  <c r="H596" i="15" s="1"/>
  <c r="I145" i="11"/>
  <c r="A146" i="11" s="1"/>
  <c r="H145" i="11"/>
  <c r="A597" i="15" l="1"/>
  <c r="C146" i="11"/>
  <c r="B146" i="11"/>
  <c r="G146" i="11" s="1"/>
  <c r="E146" i="11"/>
  <c r="D146" i="11"/>
  <c r="F146" i="11" s="1"/>
  <c r="B597" i="15" l="1"/>
  <c r="E597" i="15"/>
  <c r="F597" i="15"/>
  <c r="I597" i="15"/>
  <c r="G597" i="15"/>
  <c r="D597" i="15"/>
  <c r="H597" i="15" s="1"/>
  <c r="C597" i="15"/>
  <c r="H146" i="11"/>
  <c r="I146" i="11"/>
  <c r="A147" i="11" s="1"/>
  <c r="A598" i="15" l="1"/>
  <c r="E147" i="11"/>
  <c r="C147" i="11"/>
  <c r="B147" i="11"/>
  <c r="G147" i="11" s="1"/>
  <c r="D147" i="11"/>
  <c r="E598" i="15" l="1"/>
  <c r="D598" i="15"/>
  <c r="H598" i="15" s="1"/>
  <c r="C598" i="15"/>
  <c r="F598" i="15"/>
  <c r="B598" i="15"/>
  <c r="G598" i="15"/>
  <c r="I598" i="15"/>
  <c r="F147" i="11"/>
  <c r="H147" i="11"/>
  <c r="I147" i="11"/>
  <c r="A148" i="11" s="1"/>
  <c r="A599" i="15" l="1"/>
  <c r="E148" i="11"/>
  <c r="C148" i="11"/>
  <c r="B148" i="11"/>
  <c r="G148" i="11" s="1"/>
  <c r="D148" i="11"/>
  <c r="B599" i="15" l="1"/>
  <c r="D599" i="15"/>
  <c r="H599" i="15" s="1"/>
  <c r="F599" i="15"/>
  <c r="I599" i="15"/>
  <c r="C599" i="15"/>
  <c r="E599" i="15"/>
  <c r="G599" i="15"/>
  <c r="H148" i="11"/>
  <c r="F148" i="11"/>
  <c r="I148" i="11"/>
  <c r="A149" i="11" s="1"/>
  <c r="A600" i="15" l="1"/>
  <c r="E149" i="11"/>
  <c r="B149" i="11"/>
  <c r="G149" i="11" s="1"/>
  <c r="I149" i="11" s="1"/>
  <c r="A150" i="11" s="1"/>
  <c r="C149" i="11"/>
  <c r="D149" i="11"/>
  <c r="E600" i="15" l="1"/>
  <c r="G600" i="15"/>
  <c r="B600" i="15"/>
  <c r="C600" i="15"/>
  <c r="D600" i="15"/>
  <c r="H600" i="15" s="1"/>
  <c r="F600" i="15"/>
  <c r="I600" i="15"/>
  <c r="B150" i="11"/>
  <c r="E150" i="11"/>
  <c r="C150" i="11"/>
  <c r="G150" i="11"/>
  <c r="I150" i="11" s="1"/>
  <c r="A151" i="11" s="1"/>
  <c r="D150" i="11"/>
  <c r="F149" i="11"/>
  <c r="H149" i="11"/>
  <c r="A601" i="15" l="1"/>
  <c r="E151" i="11"/>
  <c r="B151" i="11"/>
  <c r="G151" i="11" s="1"/>
  <c r="I151" i="11" s="1"/>
  <c r="A152" i="11" s="1"/>
  <c r="D151" i="11"/>
  <c r="F151" i="11" s="1"/>
  <c r="C151" i="11"/>
  <c r="F150" i="11"/>
  <c r="H150" i="11"/>
  <c r="B601" i="15" l="1"/>
  <c r="C601" i="15"/>
  <c r="I601" i="15"/>
  <c r="D601" i="15"/>
  <c r="H601" i="15" s="1"/>
  <c r="G601" i="15"/>
  <c r="F601" i="15"/>
  <c r="E601" i="15"/>
  <c r="H151" i="11"/>
  <c r="D152" i="11"/>
  <c r="E152" i="11"/>
  <c r="C152" i="11"/>
  <c r="B152" i="11"/>
  <c r="G152" i="11" s="1"/>
  <c r="I152" i="11" s="1"/>
  <c r="A153" i="11" s="1"/>
  <c r="A602" i="15" l="1"/>
  <c r="H152" i="11"/>
  <c r="E153" i="11"/>
  <c r="C153" i="11"/>
  <c r="D153" i="11"/>
  <c r="F153" i="11" s="1"/>
  <c r="B153" i="11"/>
  <c r="G153" i="11" s="1"/>
  <c r="I153" i="11" s="1"/>
  <c r="A154" i="11" s="1"/>
  <c r="F152" i="11"/>
  <c r="C602" i="15" l="1"/>
  <c r="G602" i="15"/>
  <c r="B602" i="15"/>
  <c r="F602" i="15"/>
  <c r="E602" i="15"/>
  <c r="I602" i="15"/>
  <c r="D602" i="15"/>
  <c r="H602" i="15" s="1"/>
  <c r="E154" i="11"/>
  <c r="B154" i="11"/>
  <c r="G154" i="11" s="1"/>
  <c r="I154" i="11" s="1"/>
  <c r="A155" i="11" s="1"/>
  <c r="D154" i="11"/>
  <c r="C154" i="11"/>
  <c r="H153" i="11"/>
  <c r="A603" i="15" l="1"/>
  <c r="F154" i="11"/>
  <c r="H154" i="11"/>
  <c r="C155" i="11"/>
  <c r="E155" i="11"/>
  <c r="B155" i="11"/>
  <c r="G155" i="11" s="1"/>
  <c r="I155" i="11" s="1"/>
  <c r="A156" i="11" s="1"/>
  <c r="D155" i="11"/>
  <c r="D603" i="15" l="1"/>
  <c r="H603" i="15" s="1"/>
  <c r="F603" i="15"/>
  <c r="E603" i="15"/>
  <c r="B603" i="15"/>
  <c r="C603" i="15"/>
  <c r="I603" i="15"/>
  <c r="G603" i="15"/>
  <c r="F155" i="11"/>
  <c r="H155" i="11"/>
  <c r="B156" i="11"/>
  <c r="G156" i="11" s="1"/>
  <c r="E156" i="11"/>
  <c r="C156" i="11"/>
  <c r="D156" i="11"/>
  <c r="A604" i="15" l="1"/>
  <c r="H156" i="11"/>
  <c r="F156" i="11"/>
  <c r="I156" i="11"/>
  <c r="A157" i="11" s="1"/>
  <c r="B604" i="15" l="1"/>
  <c r="C604" i="15"/>
  <c r="F604" i="15"/>
  <c r="G604" i="15"/>
  <c r="D604" i="15"/>
  <c r="H604" i="15" s="1"/>
  <c r="E604" i="15"/>
  <c r="I604" i="15"/>
  <c r="C157" i="11"/>
  <c r="B157" i="11"/>
  <c r="G157" i="11" s="1"/>
  <c r="I157" i="11" s="1"/>
  <c r="A158" i="11" s="1"/>
  <c r="D157" i="11"/>
  <c r="E157" i="11"/>
  <c r="A605" i="15" l="1"/>
  <c r="B158" i="11"/>
  <c r="G158" i="11" s="1"/>
  <c r="C158" i="11"/>
  <c r="D158" i="11"/>
  <c r="E158" i="11"/>
  <c r="H157" i="11"/>
  <c r="F157" i="11"/>
  <c r="C605" i="15" l="1"/>
  <c r="F605" i="15"/>
  <c r="D605" i="15"/>
  <c r="H605" i="15" s="1"/>
  <c r="G605" i="15"/>
  <c r="B605" i="15"/>
  <c r="E605" i="15"/>
  <c r="I605" i="15"/>
  <c r="H158" i="11"/>
  <c r="F158" i="11"/>
  <c r="I158" i="11"/>
  <c r="A159" i="11" s="1"/>
  <c r="A606" i="15" l="1"/>
  <c r="D159" i="11"/>
  <c r="E159" i="11"/>
  <c r="B159" i="11"/>
  <c r="G159" i="11" s="1"/>
  <c r="I159" i="11" s="1"/>
  <c r="A160" i="11" s="1"/>
  <c r="C159" i="11"/>
  <c r="F159" i="11"/>
  <c r="I606" i="15" l="1"/>
  <c r="E606" i="15"/>
  <c r="D606" i="15"/>
  <c r="H606" i="15" s="1"/>
  <c r="C606" i="15"/>
  <c r="B606" i="15"/>
  <c r="G606" i="15"/>
  <c r="F606" i="15"/>
  <c r="E160" i="11"/>
  <c r="C160" i="11"/>
  <c r="D160" i="11"/>
  <c r="B160" i="11"/>
  <c r="G160" i="11" s="1"/>
  <c r="I160" i="11" s="1"/>
  <c r="A161" i="11" s="1"/>
  <c r="F160" i="11"/>
  <c r="H159" i="11"/>
  <c r="A607" i="15" l="1"/>
  <c r="B161" i="11"/>
  <c r="G161" i="11" s="1"/>
  <c r="I161" i="11" s="1"/>
  <c r="A162" i="11" s="1"/>
  <c r="E161" i="11"/>
  <c r="D161" i="11"/>
  <c r="H161" i="11" s="1"/>
  <c r="C161" i="11"/>
  <c r="H160" i="11"/>
  <c r="G607" i="15" l="1"/>
  <c r="F607" i="15"/>
  <c r="I607" i="15"/>
  <c r="C607" i="15"/>
  <c r="B607" i="15"/>
  <c r="E607" i="15"/>
  <c r="D607" i="15"/>
  <c r="H607" i="15" s="1"/>
  <c r="F161" i="11"/>
  <c r="C162" i="11"/>
  <c r="D162" i="11"/>
  <c r="E162" i="11"/>
  <c r="B162" i="11"/>
  <c r="G162" i="11" s="1"/>
  <c r="I162" i="11" s="1"/>
  <c r="A163" i="11" s="1"/>
  <c r="F162" i="11"/>
  <c r="A608" i="15" l="1"/>
  <c r="C163" i="11"/>
  <c r="E163" i="11"/>
  <c r="B163" i="11"/>
  <c r="G163" i="11" s="1"/>
  <c r="D163" i="11"/>
  <c r="H162" i="11"/>
  <c r="I608" i="15" l="1"/>
  <c r="F608" i="15"/>
  <c r="G608" i="15"/>
  <c r="E608" i="15"/>
  <c r="D608" i="15"/>
  <c r="H608" i="15" s="1"/>
  <c r="B608" i="15"/>
  <c r="C608" i="15"/>
  <c r="H163" i="11"/>
  <c r="F163" i="11"/>
  <c r="I163" i="11"/>
  <c r="A164" i="11" s="1"/>
  <c r="A609" i="15" l="1"/>
  <c r="C164" i="11"/>
  <c r="B164" i="11"/>
  <c r="G164" i="11" s="1"/>
  <c r="I164" i="11" s="1"/>
  <c r="A165" i="11" s="1"/>
  <c r="D164" i="11"/>
  <c r="E164" i="11"/>
  <c r="F164" i="11"/>
  <c r="E609" i="15" l="1"/>
  <c r="F609" i="15"/>
  <c r="I609" i="15"/>
  <c r="D609" i="15"/>
  <c r="H609" i="15" s="1"/>
  <c r="C609" i="15"/>
  <c r="B609" i="15"/>
  <c r="G609" i="15"/>
  <c r="H164" i="11"/>
  <c r="D165" i="11"/>
  <c r="C165" i="11"/>
  <c r="B165" i="11"/>
  <c r="G165" i="11" s="1"/>
  <c r="I165" i="11" s="1"/>
  <c r="A166" i="11" s="1"/>
  <c r="E165" i="11"/>
  <c r="A610" i="15" l="1"/>
  <c r="E166" i="11"/>
  <c r="D166" i="11"/>
  <c r="B166" i="11"/>
  <c r="G166" i="11" s="1"/>
  <c r="I166" i="11" s="1"/>
  <c r="A167" i="11" s="1"/>
  <c r="C166" i="11"/>
  <c r="F166" i="11"/>
  <c r="H165" i="11"/>
  <c r="F165" i="11"/>
  <c r="F610" i="15" l="1"/>
  <c r="D610" i="15"/>
  <c r="H610" i="15" s="1"/>
  <c r="G610" i="15"/>
  <c r="C610" i="15"/>
  <c r="E610" i="15"/>
  <c r="B610" i="15"/>
  <c r="I610" i="15"/>
  <c r="B167" i="11"/>
  <c r="G167" i="11" s="1"/>
  <c r="I167" i="11" s="1"/>
  <c r="A168" i="11" s="1"/>
  <c r="E167" i="11"/>
  <c r="D167" i="11"/>
  <c r="F167" i="11" s="1"/>
  <c r="C167" i="11"/>
  <c r="H166" i="11"/>
  <c r="A611" i="15" l="1"/>
  <c r="H167" i="11"/>
  <c r="C168" i="11"/>
  <c r="B168" i="11"/>
  <c r="G168" i="11" s="1"/>
  <c r="E168" i="11"/>
  <c r="D168" i="11"/>
  <c r="F168" i="11"/>
  <c r="B611" i="15" l="1"/>
  <c r="E611" i="15"/>
  <c r="F611" i="15"/>
  <c r="D611" i="15"/>
  <c r="H611" i="15" s="1"/>
  <c r="G611" i="15"/>
  <c r="I611" i="15"/>
  <c r="C611" i="15"/>
  <c r="H168" i="11"/>
  <c r="I168" i="11"/>
  <c r="A169" i="11" s="1"/>
  <c r="A612" i="15" l="1"/>
  <c r="E169" i="11"/>
  <c r="B169" i="11"/>
  <c r="G169" i="11" s="1"/>
  <c r="I169" i="11" s="1"/>
  <c r="A170" i="11" s="1"/>
  <c r="F169" i="11"/>
  <c r="D169" i="11"/>
  <c r="C169" i="11"/>
  <c r="C612" i="15" l="1"/>
  <c r="E612" i="15"/>
  <c r="I612" i="15"/>
  <c r="G612" i="15"/>
  <c r="D612" i="15"/>
  <c r="H612" i="15" s="1"/>
  <c r="B612" i="15"/>
  <c r="F612" i="15"/>
  <c r="H169" i="11"/>
  <c r="E170" i="11"/>
  <c r="C170" i="11"/>
  <c r="D170" i="11"/>
  <c r="B170" i="11"/>
  <c r="G170" i="11" s="1"/>
  <c r="I170" i="11" s="1"/>
  <c r="A171" i="11" s="1"/>
  <c r="C171" i="11" s="1"/>
  <c r="F170" i="11"/>
  <c r="A613" i="15" l="1"/>
  <c r="H170" i="11"/>
  <c r="D171" i="11"/>
  <c r="E171" i="11"/>
  <c r="B171" i="11"/>
  <c r="G171" i="11" s="1"/>
  <c r="F171" i="11"/>
  <c r="D613" i="15" l="1"/>
  <c r="H613" i="15" s="1"/>
  <c r="B613" i="15"/>
  <c r="I613" i="15"/>
  <c r="F613" i="15"/>
  <c r="G613" i="15"/>
  <c r="E613" i="15"/>
  <c r="C613" i="15"/>
  <c r="H171" i="11"/>
  <c r="I171" i="11"/>
  <c r="A172" i="11" s="1"/>
  <c r="A614" i="15" l="1"/>
  <c r="B172" i="11"/>
  <c r="G172" i="11" s="1"/>
  <c r="I172" i="11" s="1"/>
  <c r="A173" i="11" s="1"/>
  <c r="E172" i="11"/>
  <c r="C172" i="11"/>
  <c r="D172" i="11"/>
  <c r="G614" i="15" l="1"/>
  <c r="B614" i="15"/>
  <c r="I614" i="15"/>
  <c r="C614" i="15"/>
  <c r="D614" i="15"/>
  <c r="H614" i="15" s="1"/>
  <c r="E614" i="15"/>
  <c r="F614" i="15"/>
  <c r="H172" i="11"/>
  <c r="F172" i="11"/>
  <c r="E173" i="11"/>
  <c r="B173" i="11"/>
  <c r="G173" i="11" s="1"/>
  <c r="I173" i="11" s="1"/>
  <c r="A174" i="11" s="1"/>
  <c r="C173" i="11"/>
  <c r="D173" i="11"/>
  <c r="A615" i="15" l="1"/>
  <c r="F173" i="11"/>
  <c r="H173" i="11"/>
  <c r="E174" i="11"/>
  <c r="C174" i="11"/>
  <c r="B174" i="11"/>
  <c r="G174" i="11" s="1"/>
  <c r="I174" i="11" s="1"/>
  <c r="A175" i="11" s="1"/>
  <c r="D174" i="11"/>
  <c r="G615" i="15" l="1"/>
  <c r="I615" i="15"/>
  <c r="F615" i="15"/>
  <c r="E615" i="15"/>
  <c r="D615" i="15"/>
  <c r="H615" i="15" s="1"/>
  <c r="C615" i="15"/>
  <c r="B615" i="15"/>
  <c r="E175" i="11"/>
  <c r="C175" i="11"/>
  <c r="D175" i="11"/>
  <c r="F175" i="11" s="1"/>
  <c r="B175" i="11"/>
  <c r="G175" i="11" s="1"/>
  <c r="I175" i="11" s="1"/>
  <c r="A176" i="11" s="1"/>
  <c r="B176" i="11" s="1"/>
  <c r="G176" i="11" s="1"/>
  <c r="F174" i="11"/>
  <c r="H174" i="11"/>
  <c r="A616" i="15" l="1"/>
  <c r="H175" i="11"/>
  <c r="E176" i="11"/>
  <c r="D176" i="11"/>
  <c r="I176" i="11" s="1"/>
  <c r="A177" i="11" s="1"/>
  <c r="C176" i="11"/>
  <c r="F176" i="11"/>
  <c r="C616" i="15" l="1"/>
  <c r="F616" i="15"/>
  <c r="G616" i="15"/>
  <c r="E616" i="15"/>
  <c r="D616" i="15"/>
  <c r="H616" i="15" s="1"/>
  <c r="I616" i="15"/>
  <c r="B616" i="15"/>
  <c r="H176" i="11"/>
  <c r="B177" i="11"/>
  <c r="G177" i="11" s="1"/>
  <c r="I177" i="11" s="1"/>
  <c r="A178" i="11" s="1"/>
  <c r="D177" i="11"/>
  <c r="C177" i="11"/>
  <c r="E177" i="11"/>
  <c r="F177" i="11"/>
  <c r="A617" i="15" l="1"/>
  <c r="D178" i="11"/>
  <c r="B178" i="11"/>
  <c r="G178" i="11" s="1"/>
  <c r="I178" i="11" s="1"/>
  <c r="A179" i="11" s="1"/>
  <c r="E179" i="11" s="1"/>
  <c r="C178" i="11"/>
  <c r="E178" i="11"/>
  <c r="H177" i="11"/>
  <c r="G617" i="15" l="1"/>
  <c r="B617" i="15"/>
  <c r="C617" i="15"/>
  <c r="I617" i="15"/>
  <c r="D617" i="15"/>
  <c r="H617" i="15" s="1"/>
  <c r="E617" i="15"/>
  <c r="F617" i="15"/>
  <c r="D179" i="11"/>
  <c r="F179" i="11" s="1"/>
  <c r="B179" i="11"/>
  <c r="G179" i="11" s="1"/>
  <c r="I179" i="11" s="1"/>
  <c r="A180" i="11" s="1"/>
  <c r="C179" i="11"/>
  <c r="F178" i="11"/>
  <c r="H178" i="11"/>
  <c r="A618" i="15" l="1"/>
  <c r="H179" i="11"/>
  <c r="E180" i="11"/>
  <c r="C180" i="11"/>
  <c r="D180" i="11"/>
  <c r="B180" i="11"/>
  <c r="G180" i="11" s="1"/>
  <c r="I180" i="11" s="1"/>
  <c r="A181" i="11" s="1"/>
  <c r="D181" i="11" s="1"/>
  <c r="F181" i="11" s="1"/>
  <c r="E618" i="15" l="1"/>
  <c r="G618" i="15"/>
  <c r="B618" i="15"/>
  <c r="D618" i="15"/>
  <c r="H618" i="15" s="1"/>
  <c r="I618" i="15"/>
  <c r="F618" i="15"/>
  <c r="C618" i="15"/>
  <c r="E181" i="11"/>
  <c r="B181" i="11"/>
  <c r="G181" i="11" s="1"/>
  <c r="I181" i="11" s="1"/>
  <c r="A182" i="11" s="1"/>
  <c r="C181" i="11"/>
  <c r="F180" i="11"/>
  <c r="H180" i="11"/>
  <c r="A619" i="15" l="1"/>
  <c r="H181" i="11"/>
  <c r="C182" i="11"/>
  <c r="B182" i="11"/>
  <c r="G182" i="11" s="1"/>
  <c r="E182" i="11"/>
  <c r="D182" i="11"/>
  <c r="E619" i="15" l="1"/>
  <c r="C619" i="15"/>
  <c r="D619" i="15"/>
  <c r="H619" i="15" s="1"/>
  <c r="I619" i="15"/>
  <c r="B619" i="15"/>
  <c r="G619" i="15"/>
  <c r="F619" i="15"/>
  <c r="H182" i="11"/>
  <c r="I182" i="11"/>
  <c r="A183" i="11" s="1"/>
  <c r="C183" i="11" s="1"/>
  <c r="F182" i="11"/>
  <c r="A620" i="15" l="1"/>
  <c r="E183" i="11"/>
  <c r="B183" i="11"/>
  <c r="G183" i="11" s="1"/>
  <c r="I183" i="11" s="1"/>
  <c r="A184" i="11" s="1"/>
  <c r="D184" i="11" s="1"/>
  <c r="D183" i="11"/>
  <c r="F183" i="11" s="1"/>
  <c r="D620" i="15" l="1"/>
  <c r="H620" i="15" s="1"/>
  <c r="C620" i="15"/>
  <c r="G620" i="15"/>
  <c r="I620" i="15"/>
  <c r="F620" i="15"/>
  <c r="B620" i="15"/>
  <c r="E620" i="15"/>
  <c r="H183" i="11"/>
  <c r="E184" i="11"/>
  <c r="F184" i="11"/>
  <c r="B184" i="11"/>
  <c r="G184" i="11" s="1"/>
  <c r="I184" i="11" s="1"/>
  <c r="A185" i="11" s="1"/>
  <c r="D185" i="11" s="1"/>
  <c r="C184" i="11"/>
  <c r="A621" i="15" l="1"/>
  <c r="H184" i="11"/>
  <c r="E185" i="11"/>
  <c r="B185" i="11"/>
  <c r="G185" i="11" s="1"/>
  <c r="I185" i="11" s="1"/>
  <c r="A186" i="11" s="1"/>
  <c r="E186" i="11" s="1"/>
  <c r="C185" i="11"/>
  <c r="F185" i="11"/>
  <c r="E621" i="15" l="1"/>
  <c r="C621" i="15"/>
  <c r="I621" i="15"/>
  <c r="B621" i="15"/>
  <c r="D621" i="15"/>
  <c r="H621" i="15" s="1"/>
  <c r="G621" i="15"/>
  <c r="F621" i="15"/>
  <c r="H185" i="11"/>
  <c r="D186" i="11"/>
  <c r="C186" i="11"/>
  <c r="B186" i="11"/>
  <c r="G186" i="11" s="1"/>
  <c r="F186" i="11"/>
  <c r="A622" i="15" l="1"/>
  <c r="H186" i="11"/>
  <c r="I186" i="11"/>
  <c r="A187" i="11" s="1"/>
  <c r="B187" i="11" s="1"/>
  <c r="G187" i="11" s="1"/>
  <c r="I622" i="15" l="1"/>
  <c r="B622" i="15"/>
  <c r="C622" i="15"/>
  <c r="F622" i="15"/>
  <c r="E622" i="15"/>
  <c r="G622" i="15"/>
  <c r="D622" i="15"/>
  <c r="H622" i="15" s="1"/>
  <c r="D187" i="11"/>
  <c r="H187" i="11" s="1"/>
  <c r="E187" i="11"/>
  <c r="C187" i="11"/>
  <c r="I187" i="11"/>
  <c r="A188" i="11" s="1"/>
  <c r="F187" i="11"/>
  <c r="A623" i="15" l="1"/>
  <c r="C188" i="11"/>
  <c r="D188" i="11"/>
  <c r="F188" i="11"/>
  <c r="B188" i="11"/>
  <c r="G188" i="11" s="1"/>
  <c r="I188" i="11" s="1"/>
  <c r="A189" i="11" s="1"/>
  <c r="E188" i="11"/>
  <c r="I623" i="15" l="1"/>
  <c r="G623" i="15"/>
  <c r="D623" i="15"/>
  <c r="H623" i="15" s="1"/>
  <c r="F623" i="15"/>
  <c r="C623" i="15"/>
  <c r="E623" i="15"/>
  <c r="B623" i="15"/>
  <c r="B189" i="11"/>
  <c r="G189" i="11" s="1"/>
  <c r="C189" i="11"/>
  <c r="E189" i="11"/>
  <c r="D189" i="11"/>
  <c r="H188" i="11"/>
  <c r="A624" i="15" l="1"/>
  <c r="I189" i="11"/>
  <c r="A190" i="11" s="1"/>
  <c r="C190" i="11" s="1"/>
  <c r="F189" i="11"/>
  <c r="H189" i="11"/>
  <c r="C624" i="15" l="1"/>
  <c r="I624" i="15"/>
  <c r="B624" i="15"/>
  <c r="E624" i="15"/>
  <c r="G624" i="15"/>
  <c r="F624" i="15"/>
  <c r="D624" i="15"/>
  <c r="H624" i="15" s="1"/>
  <c r="E190" i="11"/>
  <c r="D190" i="11"/>
  <c r="B190" i="11"/>
  <c r="G190" i="11" s="1"/>
  <c r="I190" i="11" s="1"/>
  <c r="A191" i="11" s="1"/>
  <c r="E191" i="11" s="1"/>
  <c r="F190" i="11"/>
  <c r="A625" i="15" l="1"/>
  <c r="C191" i="11"/>
  <c r="B191" i="11"/>
  <c r="G191" i="11" s="1"/>
  <c r="D191" i="11"/>
  <c r="F191" i="11" s="1"/>
  <c r="H190" i="11"/>
  <c r="E625" i="15" l="1"/>
  <c r="C625" i="15"/>
  <c r="F625" i="15"/>
  <c r="G625" i="15"/>
  <c r="D625" i="15"/>
  <c r="H625" i="15" s="1"/>
  <c r="B625" i="15"/>
  <c r="I625" i="15"/>
  <c r="H191" i="11"/>
  <c r="I191" i="11"/>
  <c r="A192" i="11" s="1"/>
  <c r="A626" i="15" l="1"/>
  <c r="E192" i="11"/>
  <c r="D192" i="11"/>
  <c r="C192" i="11"/>
  <c r="B192" i="11"/>
  <c r="G192" i="11" s="1"/>
  <c r="I192" i="11" s="1"/>
  <c r="A193" i="11" s="1"/>
  <c r="I626" i="15" l="1"/>
  <c r="F626" i="15"/>
  <c r="G626" i="15"/>
  <c r="E626" i="15"/>
  <c r="B626" i="15"/>
  <c r="D626" i="15"/>
  <c r="H626" i="15" s="1"/>
  <c r="C626" i="15"/>
  <c r="C193" i="11"/>
  <c r="E193" i="11"/>
  <c r="D193" i="11"/>
  <c r="F193" i="11"/>
  <c r="B193" i="11"/>
  <c r="G193" i="11" s="1"/>
  <c r="I193" i="11" s="1"/>
  <c r="A194" i="11" s="1"/>
  <c r="F192" i="11"/>
  <c r="H192" i="11"/>
  <c r="A627" i="15" l="1"/>
  <c r="C194" i="11"/>
  <c r="D194" i="11"/>
  <c r="B194" i="11"/>
  <c r="G194" i="11" s="1"/>
  <c r="I194" i="11" s="1"/>
  <c r="A195" i="11" s="1"/>
  <c r="E194" i="11"/>
  <c r="H193" i="11"/>
  <c r="F194" i="11"/>
  <c r="F627" i="15" l="1"/>
  <c r="E627" i="15"/>
  <c r="D627" i="15"/>
  <c r="H627" i="15" s="1"/>
  <c r="B627" i="15"/>
  <c r="C627" i="15"/>
  <c r="I627" i="15"/>
  <c r="G627" i="15"/>
  <c r="H194" i="11"/>
  <c r="B195" i="11"/>
  <c r="G195" i="11" s="1"/>
  <c r="C195" i="11"/>
  <c r="D195" i="11"/>
  <c r="H195" i="11" s="1"/>
  <c r="E195" i="11"/>
  <c r="F195" i="11"/>
  <c r="A628" i="15" l="1"/>
  <c r="I195" i="11"/>
  <c r="A196" i="11" s="1"/>
  <c r="B628" i="15" l="1"/>
  <c r="D628" i="15"/>
  <c r="H628" i="15" s="1"/>
  <c r="E628" i="15"/>
  <c r="I628" i="15"/>
  <c r="F628" i="15"/>
  <c r="G628" i="15"/>
  <c r="C628" i="15"/>
  <c r="C196" i="11"/>
  <c r="B196" i="11"/>
  <c r="G196" i="11" s="1"/>
  <c r="E196" i="11"/>
  <c r="D196" i="11"/>
  <c r="F196" i="11"/>
  <c r="A629" i="15" l="1"/>
  <c r="H196" i="11"/>
  <c r="I196" i="11"/>
  <c r="A197" i="11" s="1"/>
  <c r="C629" i="15" l="1"/>
  <c r="I629" i="15"/>
  <c r="D629" i="15"/>
  <c r="H629" i="15" s="1"/>
  <c r="B629" i="15"/>
  <c r="F629" i="15"/>
  <c r="G629" i="15"/>
  <c r="E629" i="15"/>
  <c r="B197" i="11"/>
  <c r="G197" i="11" s="1"/>
  <c r="D197" i="11"/>
  <c r="E197" i="11"/>
  <c r="C197" i="11"/>
  <c r="F197" i="11"/>
  <c r="A630" i="15" l="1"/>
  <c r="I197" i="11"/>
  <c r="A198" i="11" s="1"/>
  <c r="H197" i="11"/>
  <c r="G630" i="15" l="1"/>
  <c r="I630" i="15"/>
  <c r="D630" i="15"/>
  <c r="H630" i="15" s="1"/>
  <c r="F630" i="15"/>
  <c r="C630" i="15"/>
  <c r="B630" i="15"/>
  <c r="E630" i="15"/>
  <c r="C198" i="11"/>
  <c r="E198" i="11"/>
  <c r="B198" i="11"/>
  <c r="G198" i="11" s="1"/>
  <c r="D198" i="11"/>
  <c r="A631" i="15" l="1"/>
  <c r="F198" i="11"/>
  <c r="H198" i="11"/>
  <c r="I198" i="11"/>
  <c r="A199" i="11" s="1"/>
  <c r="B631" i="15" l="1"/>
  <c r="I631" i="15"/>
  <c r="F631" i="15"/>
  <c r="C631" i="15"/>
  <c r="G631" i="15"/>
  <c r="E631" i="15"/>
  <c r="D631" i="15"/>
  <c r="H631" i="15" s="1"/>
  <c r="B199" i="11"/>
  <c r="G199" i="11" s="1"/>
  <c r="I199" i="11" s="1"/>
  <c r="A200" i="11" s="1"/>
  <c r="D199" i="11"/>
  <c r="E199" i="11"/>
  <c r="C199" i="11"/>
  <c r="A632" i="15" l="1"/>
  <c r="F199" i="11"/>
  <c r="H199" i="11"/>
  <c r="D200" i="11"/>
  <c r="F200" i="11" s="1"/>
  <c r="B200" i="11"/>
  <c r="G200" i="11" s="1"/>
  <c r="C200" i="11"/>
  <c r="E200" i="11"/>
  <c r="I632" i="15" l="1"/>
  <c r="F632" i="15"/>
  <c r="G632" i="15"/>
  <c r="B632" i="15"/>
  <c r="D632" i="15"/>
  <c r="H632" i="15" s="1"/>
  <c r="C632" i="15"/>
  <c r="E632" i="15"/>
  <c r="H200" i="11"/>
  <c r="I200" i="11"/>
  <c r="A201" i="11" s="1"/>
  <c r="E201" i="11" s="1"/>
  <c r="A633" i="15" l="1"/>
  <c r="C201" i="11"/>
  <c r="D201" i="11"/>
  <c r="B201" i="11"/>
  <c r="G201" i="11" s="1"/>
  <c r="I201" i="11" s="1"/>
  <c r="A202" i="11" s="1"/>
  <c r="E633" i="15" l="1"/>
  <c r="D633" i="15"/>
  <c r="H633" i="15" s="1"/>
  <c r="I633" i="15"/>
  <c r="C633" i="15"/>
  <c r="B633" i="15"/>
  <c r="F633" i="15"/>
  <c r="G633" i="15"/>
  <c r="H201" i="11"/>
  <c r="F201" i="11"/>
  <c r="E202" i="11"/>
  <c r="D202" i="11"/>
  <c r="C202" i="11"/>
  <c r="B202" i="11"/>
  <c r="G202" i="11" s="1"/>
  <c r="I202" i="11" s="1"/>
  <c r="A203" i="11" s="1"/>
  <c r="F202" i="11"/>
  <c r="A634" i="15" l="1"/>
  <c r="E203" i="11"/>
  <c r="B203" i="11"/>
  <c r="G203" i="11" s="1"/>
  <c r="I203" i="11" s="1"/>
  <c r="A204" i="11" s="1"/>
  <c r="C203" i="11"/>
  <c r="D203" i="11"/>
  <c r="F203" i="11"/>
  <c r="H202" i="11"/>
  <c r="D634" i="15" l="1"/>
  <c r="H634" i="15" s="1"/>
  <c r="G634" i="15"/>
  <c r="I634" i="15"/>
  <c r="B634" i="15"/>
  <c r="F634" i="15"/>
  <c r="C634" i="15"/>
  <c r="E634" i="15"/>
  <c r="H203" i="11"/>
  <c r="C204" i="11"/>
  <c r="E204" i="11"/>
  <c r="D204" i="11"/>
  <c r="B204" i="11"/>
  <c r="G204" i="11" s="1"/>
  <c r="I204" i="11" s="1"/>
  <c r="A205" i="11" s="1"/>
  <c r="F204" i="11"/>
  <c r="A635" i="15" l="1"/>
  <c r="B205" i="11"/>
  <c r="G205" i="11" s="1"/>
  <c r="I205" i="11" s="1"/>
  <c r="A206" i="11" s="1"/>
  <c r="D205" i="11"/>
  <c r="E205" i="11"/>
  <c r="C205" i="11"/>
  <c r="F205" i="11"/>
  <c r="H204" i="11"/>
  <c r="G635" i="15" l="1"/>
  <c r="B635" i="15"/>
  <c r="D635" i="15"/>
  <c r="H635" i="15" s="1"/>
  <c r="E635" i="15"/>
  <c r="F635" i="15"/>
  <c r="C635" i="15"/>
  <c r="I635" i="15"/>
  <c r="H205" i="11"/>
  <c r="E206" i="11"/>
  <c r="C206" i="11"/>
  <c r="B206" i="11"/>
  <c r="G206" i="11" s="1"/>
  <c r="I206" i="11" s="1"/>
  <c r="A207" i="11" s="1"/>
  <c r="E207" i="11" s="1"/>
  <c r="D206" i="11"/>
  <c r="A636" i="15" l="1"/>
  <c r="D207" i="11"/>
  <c r="C207" i="11"/>
  <c r="H206" i="11"/>
  <c r="F206" i="11"/>
  <c r="B207" i="11"/>
  <c r="G207" i="11" s="1"/>
  <c r="I207" i="11" s="1"/>
  <c r="A208" i="11" s="1"/>
  <c r="F207" i="11"/>
  <c r="I636" i="15" l="1"/>
  <c r="G636" i="15"/>
  <c r="C636" i="15"/>
  <c r="F636" i="15"/>
  <c r="B636" i="15"/>
  <c r="E636" i="15"/>
  <c r="D636" i="15"/>
  <c r="H636" i="15" s="1"/>
  <c r="H207" i="11"/>
  <c r="D208" i="11"/>
  <c r="F208" i="11" s="1"/>
  <c r="E208" i="11"/>
  <c r="C208" i="11"/>
  <c r="B208" i="11"/>
  <c r="G208" i="11" s="1"/>
  <c r="I208" i="11" s="1"/>
  <c r="A209" i="11" s="1"/>
  <c r="B209" i="11" s="1"/>
  <c r="G209" i="11" s="1"/>
  <c r="A637" i="15" l="1"/>
  <c r="H208" i="11"/>
  <c r="E209" i="11"/>
  <c r="C209" i="11"/>
  <c r="D209" i="11"/>
  <c r="D637" i="15" l="1"/>
  <c r="H637" i="15" s="1"/>
  <c r="B637" i="15"/>
  <c r="E637" i="15"/>
  <c r="I637" i="15"/>
  <c r="F637" i="15"/>
  <c r="G637" i="15"/>
  <c r="C637" i="15"/>
  <c r="F209" i="11"/>
  <c r="H209" i="11"/>
  <c r="I209" i="11"/>
  <c r="A210" i="11" s="1"/>
  <c r="A638" i="15" l="1"/>
  <c r="B210" i="11"/>
  <c r="G210" i="11" s="1"/>
  <c r="I210" i="11" s="1"/>
  <c r="A211" i="11" s="1"/>
  <c r="D210" i="11"/>
  <c r="E210" i="11"/>
  <c r="C210" i="11"/>
  <c r="F210" i="11"/>
  <c r="F638" i="15" l="1"/>
  <c r="C638" i="15"/>
  <c r="D638" i="15"/>
  <c r="H638" i="15" s="1"/>
  <c r="B638" i="15"/>
  <c r="G638" i="15"/>
  <c r="I638" i="15"/>
  <c r="E638" i="15"/>
  <c r="H210" i="11"/>
  <c r="C211" i="11"/>
  <c r="B211" i="11"/>
  <c r="G211" i="11" s="1"/>
  <c r="I211" i="11" s="1"/>
  <c r="A212" i="11" s="1"/>
  <c r="D211" i="11"/>
  <c r="E211" i="11"/>
  <c r="A639" i="15" l="1"/>
  <c r="H211" i="11"/>
  <c r="B212" i="11"/>
  <c r="G212" i="11" s="1"/>
  <c r="I212" i="11" s="1"/>
  <c r="A213" i="11" s="1"/>
  <c r="D212" i="11"/>
  <c r="C212" i="11"/>
  <c r="F212" i="11"/>
  <c r="E212" i="11"/>
  <c r="F211" i="11"/>
  <c r="E639" i="15" l="1"/>
  <c r="G639" i="15"/>
  <c r="I639" i="15"/>
  <c r="C639" i="15"/>
  <c r="B639" i="15"/>
  <c r="F639" i="15"/>
  <c r="D639" i="15"/>
  <c r="H639" i="15" s="1"/>
  <c r="H212" i="11"/>
  <c r="B213" i="11"/>
  <c r="G213" i="11" s="1"/>
  <c r="I213" i="11" s="1"/>
  <c r="A214" i="11" s="1"/>
  <c r="B214" i="11" s="1"/>
  <c r="G214" i="11" s="1"/>
  <c r="D213" i="11"/>
  <c r="C213" i="11"/>
  <c r="E213" i="11"/>
  <c r="F213" i="11"/>
  <c r="A640" i="15" l="1"/>
  <c r="H213" i="11"/>
  <c r="D214" i="11"/>
  <c r="H214" i="11" s="1"/>
  <c r="C214" i="11"/>
  <c r="E214" i="11"/>
  <c r="F214" i="11"/>
  <c r="D640" i="15" l="1"/>
  <c r="H640" i="15" s="1"/>
  <c r="I640" i="15"/>
  <c r="B640" i="15"/>
  <c r="E640" i="15"/>
  <c r="C640" i="15"/>
  <c r="F640" i="15"/>
  <c r="G640" i="15"/>
  <c r="I214" i="11"/>
  <c r="A215" i="11" s="1"/>
  <c r="D215" i="11" s="1"/>
  <c r="A641" i="15" l="1"/>
  <c r="C215" i="11"/>
  <c r="B215" i="11"/>
  <c r="G215" i="11" s="1"/>
  <c r="I215" i="11" s="1"/>
  <c r="A216" i="11" s="1"/>
  <c r="D216" i="11" s="1"/>
  <c r="E215" i="11"/>
  <c r="F215" i="11"/>
  <c r="C641" i="15" l="1"/>
  <c r="E641" i="15"/>
  <c r="D641" i="15"/>
  <c r="H641" i="15" s="1"/>
  <c r="B641" i="15"/>
  <c r="G641" i="15"/>
  <c r="F641" i="15"/>
  <c r="I641" i="15"/>
  <c r="H215" i="11"/>
  <c r="F216" i="11"/>
  <c r="B216" i="11"/>
  <c r="G216" i="11" s="1"/>
  <c r="I216" i="11" s="1"/>
  <c r="A217" i="11" s="1"/>
  <c r="B217" i="11" s="1"/>
  <c r="G217" i="11" s="1"/>
  <c r="E216" i="11"/>
  <c r="C216" i="11"/>
  <c r="A642" i="15" l="1"/>
  <c r="H216" i="11"/>
  <c r="C217" i="11"/>
  <c r="F217" i="11"/>
  <c r="D217" i="11"/>
  <c r="H217" i="11" s="1"/>
  <c r="E217" i="11"/>
  <c r="I217" i="11"/>
  <c r="A218" i="11" s="1"/>
  <c r="E642" i="15" l="1"/>
  <c r="B642" i="15"/>
  <c r="I642" i="15"/>
  <c r="C642" i="15"/>
  <c r="G642" i="15"/>
  <c r="D642" i="15"/>
  <c r="H642" i="15" s="1"/>
  <c r="F642" i="15"/>
  <c r="C218" i="11"/>
  <c r="E218" i="11"/>
  <c r="D218" i="11"/>
  <c r="B218" i="11"/>
  <c r="G218" i="11" s="1"/>
  <c r="I218" i="11" s="1"/>
  <c r="A219" i="11" s="1"/>
  <c r="A643" i="15" l="1"/>
  <c r="D219" i="11"/>
  <c r="E219" i="11"/>
  <c r="F219" i="11"/>
  <c r="C219" i="11"/>
  <c r="B219" i="11"/>
  <c r="G219" i="11" s="1"/>
  <c r="I219" i="11" s="1"/>
  <c r="A220" i="11" s="1"/>
  <c r="H218" i="11"/>
  <c r="F218" i="11"/>
  <c r="D643" i="15" l="1"/>
  <c r="H643" i="15" s="1"/>
  <c r="G643" i="15"/>
  <c r="C643" i="15"/>
  <c r="E643" i="15"/>
  <c r="B643" i="15"/>
  <c r="I643" i="15"/>
  <c r="F643" i="15"/>
  <c r="B220" i="11"/>
  <c r="G220" i="11" s="1"/>
  <c r="D220" i="11"/>
  <c r="E220" i="11"/>
  <c r="C220" i="11"/>
  <c r="F220" i="11"/>
  <c r="H219" i="11"/>
  <c r="A644" i="15" l="1"/>
  <c r="H220" i="11"/>
  <c r="I220" i="11"/>
  <c r="A221" i="11" s="1"/>
  <c r="E644" i="15" l="1"/>
  <c r="F644" i="15"/>
  <c r="G644" i="15"/>
  <c r="B644" i="15"/>
  <c r="D644" i="15"/>
  <c r="H644" i="15" s="1"/>
  <c r="C644" i="15"/>
  <c r="I644" i="15"/>
  <c r="B221" i="11"/>
  <c r="G221" i="11" s="1"/>
  <c r="I221" i="11" s="1"/>
  <c r="A222" i="11" s="1"/>
  <c r="D221" i="11"/>
  <c r="C221" i="11"/>
  <c r="E221" i="11"/>
  <c r="A645" i="15" l="1"/>
  <c r="H221" i="11"/>
  <c r="E222" i="11"/>
  <c r="B222" i="11"/>
  <c r="G222" i="11" s="1"/>
  <c r="D222" i="11"/>
  <c r="C222" i="11"/>
  <c r="F221" i="11"/>
  <c r="G645" i="15" l="1"/>
  <c r="I645" i="15"/>
  <c r="E645" i="15"/>
  <c r="F645" i="15"/>
  <c r="C645" i="15"/>
  <c r="D645" i="15"/>
  <c r="H645" i="15" s="1"/>
  <c r="B645" i="15"/>
  <c r="H222" i="11"/>
  <c r="I222" i="11"/>
  <c r="A223" i="11" s="1"/>
  <c r="F222" i="11"/>
  <c r="A646" i="15" l="1"/>
  <c r="E223" i="11"/>
  <c r="B223" i="11"/>
  <c r="G223" i="11" s="1"/>
  <c r="D223" i="11"/>
  <c r="C223" i="11"/>
  <c r="F646" i="15" l="1"/>
  <c r="G646" i="15"/>
  <c r="E646" i="15"/>
  <c r="I646" i="15"/>
  <c r="D646" i="15"/>
  <c r="H646" i="15" s="1"/>
  <c r="C646" i="15"/>
  <c r="B646" i="15"/>
  <c r="H223" i="11"/>
  <c r="I223" i="11"/>
  <c r="A224" i="11" s="1"/>
  <c r="F223" i="11"/>
  <c r="A647" i="15" l="1"/>
  <c r="C224" i="11"/>
  <c r="D224" i="11"/>
  <c r="B224" i="11"/>
  <c r="G224" i="11" s="1"/>
  <c r="I224" i="11" s="1"/>
  <c r="A225" i="11" s="1"/>
  <c r="E224" i="11"/>
  <c r="F224" i="11"/>
  <c r="I647" i="15" l="1"/>
  <c r="G647" i="15"/>
  <c r="F647" i="15"/>
  <c r="E647" i="15"/>
  <c r="D647" i="15"/>
  <c r="H647" i="15" s="1"/>
  <c r="B647" i="15"/>
  <c r="C647" i="15"/>
  <c r="D225" i="11"/>
  <c r="E225" i="11"/>
  <c r="B225" i="11"/>
  <c r="G225" i="11" s="1"/>
  <c r="I225" i="11" s="1"/>
  <c r="A226" i="11" s="1"/>
  <c r="C225" i="11"/>
  <c r="H224" i="11"/>
  <c r="A648" i="15" l="1"/>
  <c r="B226" i="11"/>
  <c r="G226" i="11" s="1"/>
  <c r="C226" i="11"/>
  <c r="D226" i="11"/>
  <c r="H226" i="11" s="1"/>
  <c r="E226" i="11"/>
  <c r="F225" i="11"/>
  <c r="H225" i="11"/>
  <c r="F648" i="15" l="1"/>
  <c r="G648" i="15"/>
  <c r="I648" i="15"/>
  <c r="B648" i="15"/>
  <c r="C648" i="15"/>
  <c r="D648" i="15"/>
  <c r="H648" i="15" s="1"/>
  <c r="E648" i="15"/>
  <c r="F226" i="11"/>
  <c r="I226" i="11"/>
  <c r="A227" i="11" s="1"/>
  <c r="A649" i="15" l="1"/>
  <c r="E227" i="11"/>
  <c r="D227" i="11"/>
  <c r="C227" i="11"/>
  <c r="B227" i="11"/>
  <c r="G227" i="11" s="1"/>
  <c r="I227" i="11" s="1"/>
  <c r="A228" i="11" s="1"/>
  <c r="F227" i="11"/>
  <c r="C649" i="15" l="1"/>
  <c r="B649" i="15"/>
  <c r="E649" i="15"/>
  <c r="D649" i="15"/>
  <c r="H649" i="15" s="1"/>
  <c r="F649" i="15"/>
  <c r="I649" i="15"/>
  <c r="G649" i="15"/>
  <c r="H227" i="11"/>
  <c r="B228" i="11"/>
  <c r="G228" i="11" s="1"/>
  <c r="I228" i="11" s="1"/>
  <c r="A229" i="11" s="1"/>
  <c r="C228" i="11"/>
  <c r="E228" i="11"/>
  <c r="D228" i="11"/>
  <c r="A650" i="15" l="1"/>
  <c r="C229" i="11"/>
  <c r="E229" i="11"/>
  <c r="B229" i="11"/>
  <c r="G229" i="11" s="1"/>
  <c r="D229" i="11"/>
  <c r="F228" i="11"/>
  <c r="H228" i="11"/>
  <c r="G650" i="15" l="1"/>
  <c r="B650" i="15"/>
  <c r="D650" i="15"/>
  <c r="H650" i="15" s="1"/>
  <c r="F650" i="15"/>
  <c r="I650" i="15"/>
  <c r="C650" i="15"/>
  <c r="E650" i="15"/>
  <c r="F229" i="11"/>
  <c r="H229" i="11"/>
  <c r="I229" i="11"/>
  <c r="A230" i="11" s="1"/>
  <c r="A651" i="15" l="1"/>
  <c r="E230" i="11"/>
  <c r="B230" i="11"/>
  <c r="G230" i="11" s="1"/>
  <c r="I230" i="11" s="1"/>
  <c r="A231" i="11" s="1"/>
  <c r="D230" i="11"/>
  <c r="C230" i="11"/>
  <c r="F651" i="15" l="1"/>
  <c r="C651" i="15"/>
  <c r="D651" i="15"/>
  <c r="H651" i="15" s="1"/>
  <c r="E651" i="15"/>
  <c r="G651" i="15"/>
  <c r="I651" i="15"/>
  <c r="B651" i="15"/>
  <c r="H230" i="11"/>
  <c r="B231" i="11"/>
  <c r="G231" i="11" s="1"/>
  <c r="C231" i="11"/>
  <c r="D231" i="11"/>
  <c r="E231" i="11"/>
  <c r="F231" i="11"/>
  <c r="F230" i="11"/>
  <c r="A652" i="15" l="1"/>
  <c r="H231" i="11"/>
  <c r="I231" i="11"/>
  <c r="A232" i="11" s="1"/>
  <c r="D652" i="15" l="1"/>
  <c r="H652" i="15" s="1"/>
  <c r="I652" i="15"/>
  <c r="B652" i="15"/>
  <c r="F652" i="15"/>
  <c r="C652" i="15"/>
  <c r="G652" i="15"/>
  <c r="E652" i="15"/>
  <c r="E232" i="11"/>
  <c r="C232" i="11"/>
  <c r="B232" i="11"/>
  <c r="G232" i="11" s="1"/>
  <c r="D232" i="11"/>
  <c r="A653" i="15" l="1"/>
  <c r="H232" i="11"/>
  <c r="I232" i="11"/>
  <c r="A233" i="11" s="1"/>
  <c r="F232" i="11"/>
  <c r="D653" i="15" l="1"/>
  <c r="H653" i="15" s="1"/>
  <c r="I653" i="15"/>
  <c r="F653" i="15"/>
  <c r="E653" i="15"/>
  <c r="B653" i="15"/>
  <c r="G653" i="15"/>
  <c r="C653" i="15"/>
  <c r="B233" i="11"/>
  <c r="G233" i="11" s="1"/>
  <c r="D233" i="11"/>
  <c r="E233" i="11"/>
  <c r="C233" i="11"/>
  <c r="A654" i="15" l="1"/>
  <c r="H233" i="11"/>
  <c r="I233" i="11"/>
  <c r="A234" i="11" s="1"/>
  <c r="E234" i="11" s="1"/>
  <c r="F233" i="11"/>
  <c r="G654" i="15" l="1"/>
  <c r="B654" i="15"/>
  <c r="D654" i="15"/>
  <c r="H654" i="15" s="1"/>
  <c r="E654" i="15"/>
  <c r="C654" i="15"/>
  <c r="F654" i="15"/>
  <c r="I654" i="15"/>
  <c r="D234" i="11"/>
  <c r="C234" i="11"/>
  <c r="B234" i="11"/>
  <c r="G234" i="11" s="1"/>
  <c r="I234" i="11" s="1"/>
  <c r="A235" i="11" s="1"/>
  <c r="F234" i="11"/>
  <c r="A655" i="15" l="1"/>
  <c r="B235" i="11"/>
  <c r="G235" i="11" s="1"/>
  <c r="E235" i="11"/>
  <c r="C235" i="11"/>
  <c r="D235" i="11"/>
  <c r="H234" i="11"/>
  <c r="F235" i="11"/>
  <c r="I655" i="15" l="1"/>
  <c r="D655" i="15"/>
  <c r="H655" i="15" s="1"/>
  <c r="G655" i="15"/>
  <c r="B655" i="15"/>
  <c r="E655" i="15"/>
  <c r="C655" i="15"/>
  <c r="F655" i="15"/>
  <c r="I235" i="11"/>
  <c r="A236" i="11" s="1"/>
  <c r="H235" i="11"/>
  <c r="A656" i="15" l="1"/>
  <c r="D236" i="11"/>
  <c r="E236" i="11"/>
  <c r="C236" i="11"/>
  <c r="B236" i="11"/>
  <c r="G236" i="11" s="1"/>
  <c r="I236" i="11" s="1"/>
  <c r="A237" i="11" s="1"/>
  <c r="D656" i="15" l="1"/>
  <c r="H656" i="15" s="1"/>
  <c r="F656" i="15"/>
  <c r="I656" i="15"/>
  <c r="G656" i="15"/>
  <c r="E656" i="15"/>
  <c r="C656" i="15"/>
  <c r="B656" i="15"/>
  <c r="B237" i="11"/>
  <c r="G237" i="11" s="1"/>
  <c r="I237" i="11" s="1"/>
  <c r="A238" i="11" s="1"/>
  <c r="C237" i="11"/>
  <c r="E237" i="11"/>
  <c r="D237" i="11"/>
  <c r="H236" i="11"/>
  <c r="F236" i="11"/>
  <c r="A657" i="15" l="1"/>
  <c r="D238" i="11"/>
  <c r="F238" i="11"/>
  <c r="C238" i="11"/>
  <c r="E238" i="11"/>
  <c r="B238" i="11"/>
  <c r="G238" i="11" s="1"/>
  <c r="I238" i="11" s="1"/>
  <c r="A239" i="11" s="1"/>
  <c r="H237" i="11"/>
  <c r="F237" i="11"/>
  <c r="C657" i="15" l="1"/>
  <c r="I657" i="15"/>
  <c r="D657" i="15"/>
  <c r="H657" i="15" s="1"/>
  <c r="B657" i="15"/>
  <c r="E657" i="15"/>
  <c r="F657" i="15"/>
  <c r="G657" i="15"/>
  <c r="D239" i="11"/>
  <c r="C239" i="11"/>
  <c r="B239" i="11"/>
  <c r="G239" i="11" s="1"/>
  <c r="I239" i="11" s="1"/>
  <c r="A240" i="11" s="1"/>
  <c r="E239" i="11"/>
  <c r="H238" i="11"/>
  <c r="A658" i="15" l="1"/>
  <c r="D240" i="11"/>
  <c r="F240" i="11" s="1"/>
  <c r="E240" i="11"/>
  <c r="C240" i="11"/>
  <c r="B240" i="11"/>
  <c r="G240" i="11" s="1"/>
  <c r="H239" i="11"/>
  <c r="F239" i="11"/>
  <c r="C658" i="15" l="1"/>
  <c r="D658" i="15"/>
  <c r="H658" i="15" s="1"/>
  <c r="F658" i="15"/>
  <c r="G658" i="15"/>
  <c r="B658" i="15"/>
  <c r="E658" i="15"/>
  <c r="I658" i="15"/>
  <c r="I240" i="11"/>
  <c r="A241" i="11" s="1"/>
  <c r="B241" i="11" s="1"/>
  <c r="G241" i="11" s="1"/>
  <c r="H240" i="11"/>
  <c r="A659" i="15" l="1"/>
  <c r="F241" i="11"/>
  <c r="D241" i="11"/>
  <c r="H241" i="11" s="1"/>
  <c r="E241" i="11"/>
  <c r="C241" i="11"/>
  <c r="I241" i="11"/>
  <c r="A242" i="11" s="1"/>
  <c r="B659" i="15" l="1"/>
  <c r="G659" i="15"/>
  <c r="E659" i="15"/>
  <c r="F659" i="15"/>
  <c r="I659" i="15"/>
  <c r="D659" i="15"/>
  <c r="H659" i="15" s="1"/>
  <c r="C659" i="15"/>
  <c r="B242" i="11"/>
  <c r="G242" i="11" s="1"/>
  <c r="I242" i="11" s="1"/>
  <c r="A243" i="11" s="1"/>
  <c r="E242" i="11"/>
  <c r="D242" i="11"/>
  <c r="C242" i="11"/>
  <c r="A660" i="15" l="1"/>
  <c r="D243" i="11"/>
  <c r="C243" i="11"/>
  <c r="E243" i="11"/>
  <c r="B243" i="11"/>
  <c r="G243" i="11" s="1"/>
  <c r="I243" i="11" s="1"/>
  <c r="A244" i="11" s="1"/>
  <c r="D244" i="11" s="1"/>
  <c r="F243" i="11"/>
  <c r="H242" i="11"/>
  <c r="F242" i="11"/>
  <c r="C660" i="15" l="1"/>
  <c r="I660" i="15"/>
  <c r="G660" i="15"/>
  <c r="D660" i="15"/>
  <c r="H660" i="15" s="1"/>
  <c r="F660" i="15"/>
  <c r="E660" i="15"/>
  <c r="B660" i="15"/>
  <c r="H243" i="11"/>
  <c r="C244" i="11"/>
  <c r="B244" i="11"/>
  <c r="G244" i="11" s="1"/>
  <c r="I244" i="11" s="1"/>
  <c r="A245" i="11" s="1"/>
  <c r="D245" i="11" s="1"/>
  <c r="E244" i="11"/>
  <c r="F244" i="11"/>
  <c r="A661" i="15" l="1"/>
  <c r="C245" i="11"/>
  <c r="E245" i="11"/>
  <c r="B245" i="11"/>
  <c r="G245" i="11" s="1"/>
  <c r="I245" i="11" s="1"/>
  <c r="A246" i="11" s="1"/>
  <c r="H244" i="11"/>
  <c r="F245" i="11"/>
  <c r="C661" i="15" l="1"/>
  <c r="E661" i="15"/>
  <c r="G661" i="15"/>
  <c r="I661" i="15"/>
  <c r="F661" i="15"/>
  <c r="B661" i="15"/>
  <c r="D661" i="15"/>
  <c r="H661" i="15" s="1"/>
  <c r="H245" i="11"/>
  <c r="D246" i="11"/>
  <c r="E246" i="11"/>
  <c r="C246" i="11"/>
  <c r="B246" i="11"/>
  <c r="G246" i="11" s="1"/>
  <c r="I246" i="11" s="1"/>
  <c r="A247" i="11" s="1"/>
  <c r="F246" i="11"/>
  <c r="A662" i="15" l="1"/>
  <c r="C247" i="11"/>
  <c r="E247" i="11"/>
  <c r="B247" i="11"/>
  <c r="G247" i="11" s="1"/>
  <c r="D247" i="11"/>
  <c r="H246" i="11"/>
  <c r="C662" i="15" l="1"/>
  <c r="I662" i="15"/>
  <c r="F662" i="15"/>
  <c r="E662" i="15"/>
  <c r="D662" i="15"/>
  <c r="H662" i="15" s="1"/>
  <c r="G662" i="15"/>
  <c r="B662" i="15"/>
  <c r="F247" i="11"/>
  <c r="H247" i="11"/>
  <c r="I247" i="11"/>
  <c r="A248" i="11" s="1"/>
  <c r="A663" i="15" l="1"/>
  <c r="C248" i="11"/>
  <c r="D248" i="11"/>
  <c r="E248" i="11"/>
  <c r="B248" i="11"/>
  <c r="G248" i="11" s="1"/>
  <c r="I248" i="11" s="1"/>
  <c r="A249" i="11" s="1"/>
  <c r="F248" i="11"/>
  <c r="D663" i="15" l="1"/>
  <c r="H663" i="15" s="1"/>
  <c r="G663" i="15"/>
  <c r="F663" i="15"/>
  <c r="E663" i="15"/>
  <c r="I663" i="15"/>
  <c r="B663" i="15"/>
  <c r="C663" i="15"/>
  <c r="D249" i="11"/>
  <c r="F249" i="11" s="1"/>
  <c r="B249" i="11"/>
  <c r="G249" i="11" s="1"/>
  <c r="C249" i="11"/>
  <c r="E249" i="11"/>
  <c r="H248" i="11"/>
  <c r="A664" i="15" l="1"/>
  <c r="I249" i="11"/>
  <c r="A250" i="11" s="1"/>
  <c r="C250" i="11" s="1"/>
  <c r="H249" i="11"/>
  <c r="C664" i="15" l="1"/>
  <c r="F664" i="15"/>
  <c r="G664" i="15"/>
  <c r="D664" i="15"/>
  <c r="H664" i="15" s="1"/>
  <c r="B664" i="15"/>
  <c r="E664" i="15"/>
  <c r="I664" i="15"/>
  <c r="E250" i="11"/>
  <c r="B250" i="11"/>
  <c r="G250" i="11" s="1"/>
  <c r="D250" i="11"/>
  <c r="F250" i="11" s="1"/>
  <c r="A665" i="15" l="1"/>
  <c r="I250" i="11"/>
  <c r="A251" i="11" s="1"/>
  <c r="B251" i="11" s="1"/>
  <c r="G251" i="11" s="1"/>
  <c r="H250" i="11"/>
  <c r="E665" i="15" l="1"/>
  <c r="C665" i="15"/>
  <c r="D665" i="15"/>
  <c r="H665" i="15" s="1"/>
  <c r="F665" i="15"/>
  <c r="G665" i="15"/>
  <c r="B665" i="15"/>
  <c r="I665" i="15"/>
  <c r="D251" i="11"/>
  <c r="H251" i="11" s="1"/>
  <c r="F251" i="11"/>
  <c r="C251" i="11"/>
  <c r="E251" i="11"/>
  <c r="I251" i="11"/>
  <c r="A252" i="11" s="1"/>
  <c r="A666" i="15" l="1"/>
  <c r="B252" i="11"/>
  <c r="G252" i="11" s="1"/>
  <c r="D252" i="11"/>
  <c r="E252" i="11"/>
  <c r="C252" i="11"/>
  <c r="D666" i="15" l="1"/>
  <c r="H666" i="15" s="1"/>
  <c r="B666" i="15"/>
  <c r="I666" i="15"/>
  <c r="E666" i="15"/>
  <c r="F666" i="15"/>
  <c r="C666" i="15"/>
  <c r="G666" i="15"/>
  <c r="I252" i="11"/>
  <c r="A253" i="11" s="1"/>
  <c r="C253" i="11" s="1"/>
  <c r="H252" i="11"/>
  <c r="F252" i="11"/>
  <c r="A667" i="15" l="1"/>
  <c r="F253" i="11"/>
  <c r="D253" i="11"/>
  <c r="H253" i="11" s="1"/>
  <c r="B253" i="11"/>
  <c r="G253" i="11" s="1"/>
  <c r="I253" i="11" s="1"/>
  <c r="A254" i="11" s="1"/>
  <c r="C254" i="11" s="1"/>
  <c r="E253" i="11"/>
  <c r="F667" i="15" l="1"/>
  <c r="G667" i="15"/>
  <c r="I667" i="15"/>
  <c r="B667" i="15"/>
  <c r="E667" i="15"/>
  <c r="C667" i="15"/>
  <c r="D667" i="15"/>
  <c r="H667" i="15" s="1"/>
  <c r="D254" i="11"/>
  <c r="F254" i="11" s="1"/>
  <c r="E254" i="11"/>
  <c r="B254" i="11"/>
  <c r="G254" i="11" s="1"/>
  <c r="I254" i="11" s="1"/>
  <c r="A255" i="11" s="1"/>
  <c r="D255" i="11" s="1"/>
  <c r="F255" i="11" s="1"/>
  <c r="A668" i="15" l="1"/>
  <c r="B255" i="11"/>
  <c r="G255" i="11" s="1"/>
  <c r="I255" i="11" s="1"/>
  <c r="A256" i="11" s="1"/>
  <c r="D256" i="11" s="1"/>
  <c r="H254" i="11"/>
  <c r="E255" i="11"/>
  <c r="C255" i="11"/>
  <c r="H255" i="11"/>
  <c r="I668" i="15" l="1"/>
  <c r="F668" i="15"/>
  <c r="B668" i="15"/>
  <c r="G668" i="15"/>
  <c r="C668" i="15"/>
  <c r="E668" i="15"/>
  <c r="D668" i="15"/>
  <c r="H668" i="15" s="1"/>
  <c r="E256" i="11"/>
  <c r="B256" i="11"/>
  <c r="G256" i="11" s="1"/>
  <c r="I256" i="11" s="1"/>
  <c r="A257" i="11" s="1"/>
  <c r="D257" i="11" s="1"/>
  <c r="C256" i="11"/>
  <c r="F256" i="11"/>
  <c r="H256" i="11"/>
  <c r="A669" i="15" l="1"/>
  <c r="C257" i="11"/>
  <c r="B257" i="11"/>
  <c r="G257" i="11" s="1"/>
  <c r="H257" i="11" s="1"/>
  <c r="E257" i="11"/>
  <c r="F257" i="11"/>
  <c r="I257" i="11"/>
  <c r="A258" i="11" s="1"/>
  <c r="E258" i="11" s="1"/>
  <c r="G669" i="15" l="1"/>
  <c r="I669" i="15"/>
  <c r="D669" i="15"/>
  <c r="H669" i="15" s="1"/>
  <c r="F669" i="15"/>
  <c r="E669" i="15"/>
  <c r="C669" i="15"/>
  <c r="B669" i="15"/>
  <c r="B258" i="11"/>
  <c r="G258" i="11" s="1"/>
  <c r="D258" i="11"/>
  <c r="C258" i="11"/>
  <c r="F258" i="11"/>
  <c r="A670" i="15" l="1"/>
  <c r="I258" i="11"/>
  <c r="A259" i="11" s="1"/>
  <c r="B259" i="11" s="1"/>
  <c r="G259" i="11" s="1"/>
  <c r="H258" i="11"/>
  <c r="F670" i="15" l="1"/>
  <c r="G670" i="15"/>
  <c r="E670" i="15"/>
  <c r="C670" i="15"/>
  <c r="I670" i="15"/>
  <c r="B670" i="15"/>
  <c r="D670" i="15"/>
  <c r="H670" i="15" s="1"/>
  <c r="E259" i="11"/>
  <c r="C259" i="11"/>
  <c r="D259" i="11"/>
  <c r="H259" i="11" s="1"/>
  <c r="A671" i="15" l="1"/>
  <c r="F259" i="11"/>
  <c r="I259" i="11"/>
  <c r="A260" i="11" s="1"/>
  <c r="E671" i="15" l="1"/>
  <c r="F671" i="15"/>
  <c r="D671" i="15"/>
  <c r="H671" i="15" s="1"/>
  <c r="C671" i="15"/>
  <c r="B671" i="15"/>
  <c r="G671" i="15"/>
  <c r="I671" i="15"/>
  <c r="C260" i="11"/>
  <c r="D260" i="11"/>
  <c r="E260" i="11"/>
  <c r="B260" i="11"/>
  <c r="G260" i="11" s="1"/>
  <c r="I260" i="11" s="1"/>
  <c r="A261" i="11" s="1"/>
  <c r="F260" i="11"/>
  <c r="A672" i="15" l="1"/>
  <c r="D261" i="11"/>
  <c r="B261" i="11"/>
  <c r="G261" i="11" s="1"/>
  <c r="I261" i="11" s="1"/>
  <c r="A262" i="11" s="1"/>
  <c r="E261" i="11"/>
  <c r="C261" i="11"/>
  <c r="H260" i="11"/>
  <c r="G672" i="15" l="1"/>
  <c r="B672" i="15"/>
  <c r="D672" i="15"/>
  <c r="H672" i="15" s="1"/>
  <c r="F672" i="15"/>
  <c r="I672" i="15"/>
  <c r="E672" i="15"/>
  <c r="C672" i="15"/>
  <c r="C262" i="11"/>
  <c r="B262" i="11"/>
  <c r="G262" i="11" s="1"/>
  <c r="I262" i="11" s="1"/>
  <c r="A263" i="11" s="1"/>
  <c r="E263" i="11" s="1"/>
  <c r="D262" i="11"/>
  <c r="E262" i="11"/>
  <c r="F262" i="11"/>
  <c r="H261" i="11"/>
  <c r="F261" i="11"/>
  <c r="A673" i="15" l="1"/>
  <c r="H262" i="11"/>
  <c r="B263" i="11"/>
  <c r="G263" i="11" s="1"/>
  <c r="I263" i="11" s="1"/>
  <c r="A264" i="11" s="1"/>
  <c r="C264" i="11" s="1"/>
  <c r="D263" i="11"/>
  <c r="C263" i="11"/>
  <c r="C673" i="15" l="1"/>
  <c r="B673" i="15"/>
  <c r="F673" i="15"/>
  <c r="I673" i="15"/>
  <c r="D673" i="15"/>
  <c r="H673" i="15" s="1"/>
  <c r="E673" i="15"/>
  <c r="G673" i="15"/>
  <c r="H263" i="11"/>
  <c r="F263" i="11"/>
  <c r="B264" i="11"/>
  <c r="G264" i="11" s="1"/>
  <c r="I264" i="11" s="1"/>
  <c r="A265" i="11" s="1"/>
  <c r="E265" i="11" s="1"/>
  <c r="E264" i="11"/>
  <c r="D264" i="11"/>
  <c r="F264" i="11"/>
  <c r="A674" i="15" l="1"/>
  <c r="H264" i="11"/>
  <c r="C265" i="11"/>
  <c r="D265" i="11"/>
  <c r="B265" i="11"/>
  <c r="G265" i="11" s="1"/>
  <c r="I265" i="11" s="1"/>
  <c r="A266" i="11" s="1"/>
  <c r="E266" i="11" s="1"/>
  <c r="F265" i="11"/>
  <c r="I674" i="15" l="1"/>
  <c r="G674" i="15"/>
  <c r="F674" i="15"/>
  <c r="E674" i="15"/>
  <c r="D674" i="15"/>
  <c r="H674" i="15" s="1"/>
  <c r="C674" i="15"/>
  <c r="B674" i="15"/>
  <c r="H265" i="11"/>
  <c r="B266" i="11"/>
  <c r="G266" i="11" s="1"/>
  <c r="I266" i="11" s="1"/>
  <c r="A267" i="11" s="1"/>
  <c r="E267" i="11" s="1"/>
  <c r="C266" i="11"/>
  <c r="D266" i="11"/>
  <c r="A675" i="15" l="1"/>
  <c r="H266" i="11"/>
  <c r="F266" i="11"/>
  <c r="D267" i="11"/>
  <c r="F267" i="11"/>
  <c r="C267" i="11"/>
  <c r="B267" i="11"/>
  <c r="G267" i="11" s="1"/>
  <c r="I267" i="11" s="1"/>
  <c r="A268" i="11" s="1"/>
  <c r="B675" i="15" l="1"/>
  <c r="C675" i="15"/>
  <c r="G675" i="15"/>
  <c r="E675" i="15"/>
  <c r="D675" i="15"/>
  <c r="H675" i="15" s="1"/>
  <c r="I675" i="15"/>
  <c r="F675" i="15"/>
  <c r="H267" i="11"/>
  <c r="E268" i="11"/>
  <c r="B268" i="11"/>
  <c r="G268" i="11" s="1"/>
  <c r="I268" i="11" s="1"/>
  <c r="A269" i="11" s="1"/>
  <c r="D268" i="11"/>
  <c r="C268" i="11"/>
  <c r="F268" i="11"/>
  <c r="A676" i="15" l="1"/>
  <c r="D269" i="11"/>
  <c r="E269" i="11"/>
  <c r="C269" i="11"/>
  <c r="B269" i="11"/>
  <c r="G269" i="11" s="1"/>
  <c r="I269" i="11" s="1"/>
  <c r="A270" i="11" s="1"/>
  <c r="H268" i="11"/>
  <c r="D676" i="15" l="1"/>
  <c r="H676" i="15" s="1"/>
  <c r="C676" i="15"/>
  <c r="F676" i="15"/>
  <c r="E676" i="15"/>
  <c r="I676" i="15"/>
  <c r="B676" i="15"/>
  <c r="G676" i="15"/>
  <c r="H269" i="11"/>
  <c r="E270" i="11"/>
  <c r="D270" i="11"/>
  <c r="C270" i="11"/>
  <c r="F270" i="11"/>
  <c r="B270" i="11"/>
  <c r="G270" i="11" s="1"/>
  <c r="I270" i="11" s="1"/>
  <c r="A271" i="11" s="1"/>
  <c r="F269" i="11"/>
  <c r="A677" i="15" l="1"/>
  <c r="H270" i="11"/>
  <c r="C271" i="11"/>
  <c r="B271" i="11"/>
  <c r="G271" i="11" s="1"/>
  <c r="I271" i="11" s="1"/>
  <c r="A272" i="11" s="1"/>
  <c r="E271" i="11"/>
  <c r="D271" i="11"/>
  <c r="F271" i="11" s="1"/>
  <c r="I677" i="15" l="1"/>
  <c r="D677" i="15"/>
  <c r="H677" i="15" s="1"/>
  <c r="B677" i="15"/>
  <c r="G677" i="15"/>
  <c r="F677" i="15"/>
  <c r="E677" i="15"/>
  <c r="C677" i="15"/>
  <c r="H271" i="11"/>
  <c r="C272" i="11"/>
  <c r="D272" i="11"/>
  <c r="B272" i="11"/>
  <c r="G272" i="11" s="1"/>
  <c r="I272" i="11" s="1"/>
  <c r="A273" i="11" s="1"/>
  <c r="E272" i="11"/>
  <c r="F272" i="11"/>
  <c r="A678" i="15" l="1"/>
  <c r="H272" i="11"/>
  <c r="E273" i="11"/>
  <c r="C273" i="11"/>
  <c r="D273" i="11"/>
  <c r="B273" i="11"/>
  <c r="G273" i="11" s="1"/>
  <c r="I273" i="11" s="1"/>
  <c r="A274" i="11" s="1"/>
  <c r="F273" i="11"/>
  <c r="G678" i="15" l="1"/>
  <c r="F678" i="15"/>
  <c r="D678" i="15"/>
  <c r="H678" i="15" s="1"/>
  <c r="I678" i="15"/>
  <c r="E678" i="15"/>
  <c r="C678" i="15"/>
  <c r="B678" i="15"/>
  <c r="D274" i="11"/>
  <c r="F274" i="11"/>
  <c r="B274" i="11"/>
  <c r="G274" i="11" s="1"/>
  <c r="I274" i="11" s="1"/>
  <c r="A275" i="11" s="1"/>
  <c r="C274" i="11"/>
  <c r="E274" i="11"/>
  <c r="H273" i="11"/>
  <c r="A679" i="15" l="1"/>
  <c r="E275" i="11"/>
  <c r="C275" i="11"/>
  <c r="D275" i="11"/>
  <c r="B275" i="11"/>
  <c r="G275" i="11" s="1"/>
  <c r="I275" i="11" s="1"/>
  <c r="A276" i="11" s="1"/>
  <c r="E276" i="11" s="1"/>
  <c r="H274" i="11"/>
  <c r="F275" i="11"/>
  <c r="C679" i="15" l="1"/>
  <c r="E679" i="15"/>
  <c r="D679" i="15"/>
  <c r="H679" i="15" s="1"/>
  <c r="I679" i="15"/>
  <c r="F679" i="15"/>
  <c r="G679" i="15"/>
  <c r="B679" i="15"/>
  <c r="H275" i="11"/>
  <c r="C276" i="11"/>
  <c r="D276" i="11"/>
  <c r="B276" i="11"/>
  <c r="G276" i="11" s="1"/>
  <c r="I276" i="11" s="1"/>
  <c r="A277" i="11" s="1"/>
  <c r="C277" i="11" s="1"/>
  <c r="F276" i="11"/>
  <c r="A680" i="15" l="1"/>
  <c r="H276" i="11"/>
  <c r="E277" i="11"/>
  <c r="D277" i="11"/>
  <c r="B277" i="11"/>
  <c r="G277" i="11" s="1"/>
  <c r="I277" i="11" s="1"/>
  <c r="A278" i="11" s="1"/>
  <c r="F277" i="11"/>
  <c r="G680" i="15" l="1"/>
  <c r="C680" i="15"/>
  <c r="I680" i="15"/>
  <c r="D680" i="15"/>
  <c r="H680" i="15" s="1"/>
  <c r="E680" i="15"/>
  <c r="B680" i="15"/>
  <c r="F680" i="15"/>
  <c r="H277" i="11"/>
  <c r="C278" i="11"/>
  <c r="D278" i="11"/>
  <c r="F278" i="11"/>
  <c r="B278" i="11"/>
  <c r="G278" i="11" s="1"/>
  <c r="I278" i="11" s="1"/>
  <c r="A279" i="11" s="1"/>
  <c r="E278" i="11"/>
  <c r="A681" i="15" l="1"/>
  <c r="H278" i="11"/>
  <c r="B279" i="11"/>
  <c r="G279" i="11" s="1"/>
  <c r="I279" i="11" s="1"/>
  <c r="A280" i="11" s="1"/>
  <c r="C279" i="11"/>
  <c r="E279" i="11"/>
  <c r="D279" i="11"/>
  <c r="F279" i="11"/>
  <c r="F681" i="15" l="1"/>
  <c r="G681" i="15"/>
  <c r="B681" i="15"/>
  <c r="I681" i="15"/>
  <c r="C681" i="15"/>
  <c r="D681" i="15"/>
  <c r="H681" i="15" s="1"/>
  <c r="E681" i="15"/>
  <c r="H279" i="11"/>
  <c r="C280" i="11"/>
  <c r="F280" i="11"/>
  <c r="D280" i="11"/>
  <c r="B280" i="11"/>
  <c r="G280" i="11" s="1"/>
  <c r="E280" i="11"/>
  <c r="A682" i="15" l="1"/>
  <c r="H280" i="11"/>
  <c r="I280" i="11"/>
  <c r="A281" i="11" s="1"/>
  <c r="G682" i="15" l="1"/>
  <c r="I682" i="15"/>
  <c r="C682" i="15"/>
  <c r="B682" i="15"/>
  <c r="F682" i="15"/>
  <c r="D682" i="15"/>
  <c r="H682" i="15" s="1"/>
  <c r="E682" i="15"/>
  <c r="C281" i="11"/>
  <c r="B281" i="11"/>
  <c r="G281" i="11" s="1"/>
  <c r="I281" i="11" s="1"/>
  <c r="A282" i="11" s="1"/>
  <c r="E281" i="11"/>
  <c r="D281" i="11"/>
  <c r="A683" i="15" l="1"/>
  <c r="F281" i="11"/>
  <c r="H281" i="11"/>
  <c r="B282" i="11"/>
  <c r="G282" i="11" s="1"/>
  <c r="E282" i="11"/>
  <c r="C282" i="11"/>
  <c r="D282" i="11"/>
  <c r="F282" i="11"/>
  <c r="E683" i="15" l="1"/>
  <c r="D683" i="15"/>
  <c r="H683" i="15" s="1"/>
  <c r="C683" i="15"/>
  <c r="B683" i="15"/>
  <c r="F683" i="15"/>
  <c r="G683" i="15"/>
  <c r="I683" i="15"/>
  <c r="H282" i="11"/>
  <c r="I282" i="11"/>
  <c r="A283" i="11" s="1"/>
  <c r="A684" i="15" l="1"/>
  <c r="C283" i="11"/>
  <c r="E283" i="11"/>
  <c r="B283" i="11"/>
  <c r="G283" i="11" s="1"/>
  <c r="I283" i="11" s="1"/>
  <c r="A284" i="11" s="1"/>
  <c r="D283" i="11"/>
  <c r="F283" i="11"/>
  <c r="E684" i="15" l="1"/>
  <c r="D684" i="15"/>
  <c r="H684" i="15" s="1"/>
  <c r="F684" i="15"/>
  <c r="C684" i="15"/>
  <c r="I684" i="15"/>
  <c r="B684" i="15"/>
  <c r="G684" i="15"/>
  <c r="B284" i="11"/>
  <c r="G284" i="11" s="1"/>
  <c r="I284" i="11" s="1"/>
  <c r="A285" i="11" s="1"/>
  <c r="D284" i="11"/>
  <c r="E284" i="11"/>
  <c r="C284" i="11"/>
  <c r="F284" i="11"/>
  <c r="H283" i="11"/>
  <c r="A685" i="15" l="1"/>
  <c r="H284" i="11"/>
  <c r="D285" i="11"/>
  <c r="B285" i="11"/>
  <c r="G285" i="11" s="1"/>
  <c r="I285" i="11" s="1"/>
  <c r="A286" i="11" s="1"/>
  <c r="C285" i="11"/>
  <c r="E285" i="11"/>
  <c r="F285" i="11"/>
  <c r="B685" i="15" l="1"/>
  <c r="I685" i="15"/>
  <c r="E685" i="15"/>
  <c r="C685" i="15"/>
  <c r="G685" i="15"/>
  <c r="D685" i="15"/>
  <c r="H685" i="15" s="1"/>
  <c r="F685" i="15"/>
  <c r="D286" i="11"/>
  <c r="C286" i="11"/>
  <c r="B286" i="11"/>
  <c r="G286" i="11" s="1"/>
  <c r="I286" i="11" s="1"/>
  <c r="A287" i="11" s="1"/>
  <c r="E286" i="11"/>
  <c r="F286" i="11"/>
  <c r="H285" i="11"/>
  <c r="A686" i="15" l="1"/>
  <c r="H286" i="11"/>
  <c r="B287" i="11"/>
  <c r="G287" i="11" s="1"/>
  <c r="I287" i="11" s="1"/>
  <c r="A288" i="11" s="1"/>
  <c r="D287" i="11"/>
  <c r="C287" i="11"/>
  <c r="E287" i="11"/>
  <c r="F287" i="11"/>
  <c r="B686" i="15" l="1"/>
  <c r="E686" i="15"/>
  <c r="I686" i="15"/>
  <c r="F686" i="15"/>
  <c r="C686" i="15"/>
  <c r="G686" i="15"/>
  <c r="D686" i="15"/>
  <c r="H686" i="15" s="1"/>
  <c r="H287" i="11"/>
  <c r="D288" i="11"/>
  <c r="E288" i="11"/>
  <c r="C288" i="11"/>
  <c r="B288" i="11"/>
  <c r="G288" i="11" s="1"/>
  <c r="A687" i="15" l="1"/>
  <c r="I288" i="11"/>
  <c r="A289" i="11" s="1"/>
  <c r="D289" i="11" s="1"/>
  <c r="F288" i="11"/>
  <c r="H288" i="11"/>
  <c r="B687" i="15" l="1"/>
  <c r="F687" i="15"/>
  <c r="D687" i="15"/>
  <c r="H687" i="15" s="1"/>
  <c r="C687" i="15"/>
  <c r="E687" i="15"/>
  <c r="I687" i="15"/>
  <c r="G687" i="15"/>
  <c r="C289" i="11"/>
  <c r="F289" i="11"/>
  <c r="E289" i="11"/>
  <c r="B289" i="11"/>
  <c r="G289" i="11" s="1"/>
  <c r="I289" i="11" s="1"/>
  <c r="A290" i="11" s="1"/>
  <c r="C290" i="11" s="1"/>
  <c r="A688" i="15" l="1"/>
  <c r="H289" i="11"/>
  <c r="B290" i="11"/>
  <c r="G290" i="11" s="1"/>
  <c r="I290" i="11" s="1"/>
  <c r="A291" i="11" s="1"/>
  <c r="E291" i="11" s="1"/>
  <c r="D290" i="11"/>
  <c r="F290" i="11" s="1"/>
  <c r="E290" i="11"/>
  <c r="D688" i="15" l="1"/>
  <c r="H688" i="15" s="1"/>
  <c r="G688" i="15"/>
  <c r="B688" i="15"/>
  <c r="I688" i="15"/>
  <c r="C688" i="15"/>
  <c r="F688" i="15"/>
  <c r="E688" i="15"/>
  <c r="B291" i="11"/>
  <c r="G291" i="11" s="1"/>
  <c r="C291" i="11"/>
  <c r="D291" i="11"/>
  <c r="F291" i="11" s="1"/>
  <c r="H290" i="11"/>
  <c r="A689" i="15" l="1"/>
  <c r="H291" i="11"/>
  <c r="I291" i="11"/>
  <c r="A292" i="11" s="1"/>
  <c r="C689" i="15" l="1"/>
  <c r="F689" i="15"/>
  <c r="D689" i="15"/>
  <c r="H689" i="15" s="1"/>
  <c r="I689" i="15"/>
  <c r="B689" i="15"/>
  <c r="G689" i="15"/>
  <c r="E689" i="15"/>
  <c r="B292" i="11"/>
  <c r="G292" i="11" s="1"/>
  <c r="D292" i="11"/>
  <c r="H292" i="11" s="1"/>
  <c r="E292" i="11"/>
  <c r="C292" i="11"/>
  <c r="A690" i="15" l="1"/>
  <c r="F292" i="11"/>
  <c r="I292" i="11"/>
  <c r="A293" i="11" s="1"/>
  <c r="D690" i="15" l="1"/>
  <c r="H690" i="15" s="1"/>
  <c r="G690" i="15"/>
  <c r="C690" i="15"/>
  <c r="B690" i="15"/>
  <c r="E690" i="15"/>
  <c r="F690" i="15"/>
  <c r="I690" i="15"/>
  <c r="D293" i="11"/>
  <c r="C293" i="11"/>
  <c r="B293" i="11"/>
  <c r="G293" i="11" s="1"/>
  <c r="I293" i="11" s="1"/>
  <c r="A294" i="11" s="1"/>
  <c r="F293" i="11"/>
  <c r="E293" i="11"/>
  <c r="A691" i="15" l="1"/>
  <c r="C294" i="11"/>
  <c r="D294" i="11"/>
  <c r="F294" i="11"/>
  <c r="E294" i="11"/>
  <c r="B294" i="11"/>
  <c r="G294" i="11" s="1"/>
  <c r="I294" i="11" s="1"/>
  <c r="A295" i="11" s="1"/>
  <c r="H293" i="11"/>
  <c r="I691" i="15" l="1"/>
  <c r="B691" i="15"/>
  <c r="F691" i="15"/>
  <c r="D691" i="15"/>
  <c r="H691" i="15" s="1"/>
  <c r="C691" i="15"/>
  <c r="G691" i="15"/>
  <c r="E691" i="15"/>
  <c r="D295" i="11"/>
  <c r="C295" i="11"/>
  <c r="B295" i="11"/>
  <c r="G295" i="11" s="1"/>
  <c r="I295" i="11" s="1"/>
  <c r="A296" i="11" s="1"/>
  <c r="E295" i="11"/>
  <c r="F295" i="11"/>
  <c r="H294" i="11"/>
  <c r="A692" i="15" l="1"/>
  <c r="C296" i="11"/>
  <c r="D296" i="11"/>
  <c r="B296" i="11"/>
  <c r="G296" i="11" s="1"/>
  <c r="I296" i="11" s="1"/>
  <c r="A297" i="11" s="1"/>
  <c r="E296" i="11"/>
  <c r="F296" i="11"/>
  <c r="H295" i="11"/>
  <c r="D692" i="15" l="1"/>
  <c r="H692" i="15" s="1"/>
  <c r="E692" i="15"/>
  <c r="G692" i="15"/>
  <c r="F692" i="15"/>
  <c r="C692" i="15"/>
  <c r="B692" i="15"/>
  <c r="I692" i="15"/>
  <c r="D297" i="11"/>
  <c r="C297" i="11"/>
  <c r="E297" i="11"/>
  <c r="B297" i="11"/>
  <c r="G297" i="11" s="1"/>
  <c r="I297" i="11" s="1"/>
  <c r="A298" i="11" s="1"/>
  <c r="C298" i="11" s="1"/>
  <c r="F297" i="11"/>
  <c r="H296" i="11"/>
  <c r="A693" i="15" l="1"/>
  <c r="B298" i="11"/>
  <c r="G298" i="11" s="1"/>
  <c r="I298" i="11" s="1"/>
  <c r="A299" i="11" s="1"/>
  <c r="E299" i="11" s="1"/>
  <c r="D298" i="11"/>
  <c r="H298" i="11" s="1"/>
  <c r="E298" i="11"/>
  <c r="H297" i="11"/>
  <c r="F298" i="11"/>
  <c r="D693" i="15" l="1"/>
  <c r="H693" i="15" s="1"/>
  <c r="I693" i="15"/>
  <c r="G693" i="15"/>
  <c r="F693" i="15"/>
  <c r="E693" i="15"/>
  <c r="C693" i="15"/>
  <c r="B693" i="15"/>
  <c r="B299" i="11"/>
  <c r="G299" i="11" s="1"/>
  <c r="I299" i="11" s="1"/>
  <c r="A300" i="11" s="1"/>
  <c r="C300" i="11" s="1"/>
  <c r="D299" i="11"/>
  <c r="F299" i="11" s="1"/>
  <c r="C299" i="11"/>
  <c r="A694" i="15" l="1"/>
  <c r="B300" i="11"/>
  <c r="G300" i="11" s="1"/>
  <c r="E300" i="11"/>
  <c r="D300" i="11"/>
  <c r="F300" i="11" s="1"/>
  <c r="H299" i="11"/>
  <c r="G694" i="15" l="1"/>
  <c r="E694" i="15"/>
  <c r="D694" i="15"/>
  <c r="H694" i="15" s="1"/>
  <c r="I694" i="15"/>
  <c r="F694" i="15"/>
  <c r="C694" i="15"/>
  <c r="B694" i="15"/>
  <c r="H300" i="11"/>
  <c r="I300" i="11"/>
  <c r="A301" i="11" s="1"/>
  <c r="A695" i="15" l="1"/>
  <c r="B301" i="11"/>
  <c r="G301" i="11" s="1"/>
  <c r="I301" i="11" s="1"/>
  <c r="A302" i="11" s="1"/>
  <c r="E301" i="11"/>
  <c r="C301" i="11"/>
  <c r="D301" i="11"/>
  <c r="H301" i="11" s="1"/>
  <c r="C695" i="15" l="1"/>
  <c r="I695" i="15"/>
  <c r="E695" i="15"/>
  <c r="D695" i="15"/>
  <c r="H695" i="15" s="1"/>
  <c r="F695" i="15"/>
  <c r="B695" i="15"/>
  <c r="G695" i="15"/>
  <c r="C302" i="11"/>
  <c r="B302" i="11"/>
  <c r="G302" i="11" s="1"/>
  <c r="I302" i="11" s="1"/>
  <c r="A303" i="11" s="1"/>
  <c r="D303" i="11" s="1"/>
  <c r="F303" i="11" s="1"/>
  <c r="E302" i="11"/>
  <c r="D302" i="11"/>
  <c r="F302" i="11" s="1"/>
  <c r="F301" i="11"/>
  <c r="A696" i="15" l="1"/>
  <c r="B303" i="11"/>
  <c r="G303" i="11" s="1"/>
  <c r="I303" i="11" s="1"/>
  <c r="A304" i="11" s="1"/>
  <c r="B304" i="11" s="1"/>
  <c r="G304" i="11" s="1"/>
  <c r="E303" i="11"/>
  <c r="C303" i="11"/>
  <c r="H302" i="11"/>
  <c r="H303" i="11"/>
  <c r="I696" i="15" l="1"/>
  <c r="F696" i="15"/>
  <c r="G696" i="15"/>
  <c r="D696" i="15"/>
  <c r="H696" i="15" s="1"/>
  <c r="C696" i="15"/>
  <c r="E696" i="15"/>
  <c r="B696" i="15"/>
  <c r="E304" i="11"/>
  <c r="C304" i="11"/>
  <c r="D304" i="11"/>
  <c r="I304" i="11" s="1"/>
  <c r="A305" i="11" s="1"/>
  <c r="A697" i="15" l="1"/>
  <c r="D305" i="11"/>
  <c r="F305" i="11"/>
  <c r="E305" i="11"/>
  <c r="B305" i="11"/>
  <c r="G305" i="11" s="1"/>
  <c r="I305" i="11" s="1"/>
  <c r="A306" i="11" s="1"/>
  <c r="B306" i="11" s="1"/>
  <c r="G306" i="11" s="1"/>
  <c r="C305" i="11"/>
  <c r="H304" i="11"/>
  <c r="F304" i="11"/>
  <c r="E697" i="15" l="1"/>
  <c r="I697" i="15"/>
  <c r="B697" i="15"/>
  <c r="C697" i="15"/>
  <c r="F697" i="15"/>
  <c r="D697" i="15"/>
  <c r="H697" i="15" s="1"/>
  <c r="G697" i="15"/>
  <c r="C306" i="11"/>
  <c r="E306" i="11"/>
  <c r="D306" i="11"/>
  <c r="I306" i="11" s="1"/>
  <c r="A307" i="11" s="1"/>
  <c r="H305" i="11"/>
  <c r="A698" i="15" l="1"/>
  <c r="C307" i="11"/>
  <c r="B307" i="11"/>
  <c r="G307" i="11" s="1"/>
  <c r="I307" i="11" s="1"/>
  <c r="A308" i="11" s="1"/>
  <c r="B308" i="11" s="1"/>
  <c r="G308" i="11" s="1"/>
  <c r="E307" i="11"/>
  <c r="D307" i="11"/>
  <c r="H307" i="11" s="1"/>
  <c r="F307" i="11"/>
  <c r="H306" i="11"/>
  <c r="F306" i="11"/>
  <c r="F698" i="15" l="1"/>
  <c r="C698" i="15"/>
  <c r="G698" i="15"/>
  <c r="I698" i="15"/>
  <c r="B698" i="15"/>
  <c r="D698" i="15"/>
  <c r="H698" i="15" s="1"/>
  <c r="E698" i="15"/>
  <c r="E308" i="11"/>
  <c r="D308" i="11"/>
  <c r="I308" i="11" s="1"/>
  <c r="A309" i="11" s="1"/>
  <c r="F308" i="11"/>
  <c r="C308" i="11"/>
  <c r="A699" i="15" l="1"/>
  <c r="H308" i="11"/>
  <c r="D309" i="11"/>
  <c r="E309" i="11"/>
  <c r="B309" i="11"/>
  <c r="G309" i="11" s="1"/>
  <c r="I309" i="11" s="1"/>
  <c r="A310" i="11" s="1"/>
  <c r="B310" i="11" s="1"/>
  <c r="G310" i="11" s="1"/>
  <c r="C309" i="11"/>
  <c r="F309" i="11"/>
  <c r="B699" i="15" l="1"/>
  <c r="F699" i="15"/>
  <c r="E699" i="15"/>
  <c r="C699" i="15"/>
  <c r="G699" i="15"/>
  <c r="I699" i="15"/>
  <c r="D699" i="15"/>
  <c r="H699" i="15" s="1"/>
  <c r="H309" i="11"/>
  <c r="C310" i="11"/>
  <c r="D310" i="11"/>
  <c r="H310" i="11" s="1"/>
  <c r="E310" i="11"/>
  <c r="F310" i="11"/>
  <c r="I310" i="11"/>
  <c r="A311" i="11" s="1"/>
  <c r="A700" i="15" l="1"/>
  <c r="B311" i="11"/>
  <c r="G311" i="11" s="1"/>
  <c r="I311" i="11" s="1"/>
  <c r="A312" i="11" s="1"/>
  <c r="E311" i="11"/>
  <c r="D311" i="11"/>
  <c r="F311" i="11" s="1"/>
  <c r="C311" i="11"/>
  <c r="E700" i="15" l="1"/>
  <c r="I700" i="15"/>
  <c r="G700" i="15"/>
  <c r="F700" i="15"/>
  <c r="C700" i="15"/>
  <c r="B700" i="15"/>
  <c r="D700" i="15"/>
  <c r="H700" i="15" s="1"/>
  <c r="H311" i="11"/>
  <c r="C312" i="11"/>
  <c r="E312" i="11"/>
  <c r="B312" i="11"/>
  <c r="G312" i="11" s="1"/>
  <c r="D312" i="11"/>
  <c r="F312" i="11"/>
  <c r="A701" i="15" l="1"/>
  <c r="H312" i="11"/>
  <c r="I312" i="11"/>
  <c r="A313" i="11" s="1"/>
  <c r="E313" i="11" s="1"/>
  <c r="G701" i="15" l="1"/>
  <c r="E701" i="15"/>
  <c r="F701" i="15"/>
  <c r="I701" i="15"/>
  <c r="D701" i="15"/>
  <c r="H701" i="15" s="1"/>
  <c r="B701" i="15"/>
  <c r="C701" i="15"/>
  <c r="D313" i="11"/>
  <c r="C313" i="11"/>
  <c r="B313" i="11"/>
  <c r="G313" i="11" s="1"/>
  <c r="I313" i="11" s="1"/>
  <c r="A314" i="11" s="1"/>
  <c r="F313" i="11"/>
  <c r="A702" i="15" l="1"/>
  <c r="H313" i="11"/>
  <c r="C314" i="11"/>
  <c r="E314" i="11"/>
  <c r="B314" i="11"/>
  <c r="G314" i="11" s="1"/>
  <c r="D314" i="11"/>
  <c r="D702" i="15" l="1"/>
  <c r="H702" i="15" s="1"/>
  <c r="C702" i="15"/>
  <c r="F702" i="15"/>
  <c r="E702" i="15"/>
  <c r="B702" i="15"/>
  <c r="G702" i="15"/>
  <c r="I702" i="15"/>
  <c r="H314" i="11"/>
  <c r="I314" i="11"/>
  <c r="A315" i="11" s="1"/>
  <c r="B315" i="11" s="1"/>
  <c r="G315" i="11" s="1"/>
  <c r="F314" i="11"/>
  <c r="A703" i="15" l="1"/>
  <c r="C315" i="11"/>
  <c r="D315" i="11"/>
  <c r="H315" i="11" s="1"/>
  <c r="E315" i="11"/>
  <c r="I315" i="11"/>
  <c r="A316" i="11" s="1"/>
  <c r="F315" i="11"/>
  <c r="C703" i="15" l="1"/>
  <c r="D703" i="15"/>
  <c r="H703" i="15" s="1"/>
  <c r="I703" i="15"/>
  <c r="E703" i="15"/>
  <c r="F703" i="15"/>
  <c r="G703" i="15"/>
  <c r="B703" i="15"/>
  <c r="E316" i="11"/>
  <c r="B316" i="11"/>
  <c r="G316" i="11" s="1"/>
  <c r="D316" i="11"/>
  <c r="C316" i="11"/>
  <c r="F316" i="11"/>
  <c r="A704" i="15" l="1"/>
  <c r="H316" i="11"/>
  <c r="I316" i="11"/>
  <c r="A317" i="11" s="1"/>
  <c r="F704" i="15" l="1"/>
  <c r="G704" i="15"/>
  <c r="I704" i="15"/>
  <c r="B704" i="15"/>
  <c r="D704" i="15"/>
  <c r="H704" i="15" s="1"/>
  <c r="C704" i="15"/>
  <c r="E704" i="15"/>
  <c r="B317" i="11"/>
  <c r="G317" i="11" s="1"/>
  <c r="I317" i="11" s="1"/>
  <c r="A318" i="11" s="1"/>
  <c r="C317" i="11"/>
  <c r="D317" i="11"/>
  <c r="F317" i="11" s="1"/>
  <c r="E317" i="11"/>
  <c r="A705" i="15" l="1"/>
  <c r="H317" i="11"/>
  <c r="E318" i="11"/>
  <c r="C318" i="11"/>
  <c r="B318" i="11"/>
  <c r="G318" i="11" s="1"/>
  <c r="I318" i="11" s="1"/>
  <c r="A319" i="11" s="1"/>
  <c r="D318" i="11"/>
  <c r="G705" i="15" l="1"/>
  <c r="E705" i="15"/>
  <c r="F705" i="15"/>
  <c r="I705" i="15"/>
  <c r="D705" i="15"/>
  <c r="H705" i="15" s="1"/>
  <c r="C705" i="15"/>
  <c r="B705" i="15"/>
  <c r="H318" i="11"/>
  <c r="D319" i="11"/>
  <c r="E319" i="11"/>
  <c r="F319" i="11"/>
  <c r="B319" i="11"/>
  <c r="G319" i="11" s="1"/>
  <c r="I319" i="11" s="1"/>
  <c r="A320" i="11" s="1"/>
  <c r="C319" i="11"/>
  <c r="F318" i="11"/>
  <c r="A706" i="15" l="1"/>
  <c r="C320" i="11"/>
  <c r="B320" i="11"/>
  <c r="G320" i="11" s="1"/>
  <c r="D320" i="11"/>
  <c r="F320" i="11"/>
  <c r="E320" i="11"/>
  <c r="H319" i="11"/>
  <c r="C706" i="15" l="1"/>
  <c r="F706" i="15"/>
  <c r="B706" i="15"/>
  <c r="I706" i="15"/>
  <c r="G706" i="15"/>
  <c r="E706" i="15"/>
  <c r="D706" i="15"/>
  <c r="H706" i="15" s="1"/>
  <c r="I320" i="11"/>
  <c r="A321" i="11" s="1"/>
  <c r="C321" i="11" s="1"/>
  <c r="H320" i="11"/>
  <c r="A707" i="15" l="1"/>
  <c r="D321" i="11"/>
  <c r="E321" i="11"/>
  <c r="B321" i="11"/>
  <c r="G321" i="11" s="1"/>
  <c r="I321" i="11" s="1"/>
  <c r="A322" i="11" s="1"/>
  <c r="F707" i="15" l="1"/>
  <c r="C707" i="15"/>
  <c r="B707" i="15"/>
  <c r="G707" i="15"/>
  <c r="E707" i="15"/>
  <c r="D707" i="15"/>
  <c r="H707" i="15" s="1"/>
  <c r="I707" i="15"/>
  <c r="H321" i="11"/>
  <c r="F321" i="11"/>
  <c r="E322" i="11"/>
  <c r="D322" i="11"/>
  <c r="B322" i="11"/>
  <c r="G322" i="11" s="1"/>
  <c r="I322" i="11" s="1"/>
  <c r="A323" i="11" s="1"/>
  <c r="C322" i="11"/>
  <c r="F322" i="11"/>
  <c r="A708" i="15" l="1"/>
  <c r="E323" i="11"/>
  <c r="B323" i="11"/>
  <c r="G323" i="11" s="1"/>
  <c r="I323" i="11" s="1"/>
  <c r="A324" i="11" s="1"/>
  <c r="C323" i="11"/>
  <c r="D323" i="11"/>
  <c r="F323" i="11" s="1"/>
  <c r="H322" i="11"/>
  <c r="F708" i="15" l="1"/>
  <c r="C708" i="15"/>
  <c r="G708" i="15"/>
  <c r="E708" i="15"/>
  <c r="B708" i="15"/>
  <c r="I708" i="15"/>
  <c r="D708" i="15"/>
  <c r="H708" i="15" s="1"/>
  <c r="E324" i="11"/>
  <c r="C324" i="11"/>
  <c r="B324" i="11"/>
  <c r="G324" i="11" s="1"/>
  <c r="D324" i="11"/>
  <c r="H323" i="11"/>
  <c r="A709" i="15" l="1"/>
  <c r="H324" i="11"/>
  <c r="I324" i="11"/>
  <c r="A325" i="11" s="1"/>
  <c r="F324" i="11"/>
  <c r="I709" i="15" l="1"/>
  <c r="B709" i="15"/>
  <c r="D709" i="15"/>
  <c r="H709" i="15" s="1"/>
  <c r="F709" i="15"/>
  <c r="C709" i="15"/>
  <c r="G709" i="15"/>
  <c r="E709" i="15"/>
  <c r="B325" i="11"/>
  <c r="G325" i="11" s="1"/>
  <c r="E325" i="11"/>
  <c r="D325" i="11"/>
  <c r="H325" i="11" s="1"/>
  <c r="C325" i="11"/>
  <c r="F325" i="11"/>
  <c r="A710" i="15" l="1"/>
  <c r="I325" i="11"/>
  <c r="A326" i="11" s="1"/>
  <c r="D710" i="15" l="1"/>
  <c r="H710" i="15" s="1"/>
  <c r="B710" i="15"/>
  <c r="F710" i="15"/>
  <c r="I710" i="15"/>
  <c r="E710" i="15"/>
  <c r="C710" i="15"/>
  <c r="G710" i="15"/>
  <c r="E326" i="11"/>
  <c r="D326" i="11"/>
  <c r="C326" i="11"/>
  <c r="B326" i="11"/>
  <c r="G326" i="11" s="1"/>
  <c r="I326" i="11" s="1"/>
  <c r="A327" i="11" s="1"/>
  <c r="F326" i="11"/>
  <c r="A711" i="15" l="1"/>
  <c r="H326" i="11"/>
  <c r="E327" i="11"/>
  <c r="D327" i="11"/>
  <c r="B327" i="11"/>
  <c r="G327" i="11" s="1"/>
  <c r="I327" i="11" s="1"/>
  <c r="A328" i="11" s="1"/>
  <c r="C327" i="11"/>
  <c r="F327" i="11"/>
  <c r="G711" i="15" l="1"/>
  <c r="E711" i="15"/>
  <c r="I711" i="15"/>
  <c r="B711" i="15"/>
  <c r="D711" i="15"/>
  <c r="H711" i="15" s="1"/>
  <c r="C711" i="15"/>
  <c r="F711" i="15"/>
  <c r="H327" i="11"/>
  <c r="D328" i="11"/>
  <c r="B328" i="11"/>
  <c r="G328" i="11" s="1"/>
  <c r="I328" i="11" s="1"/>
  <c r="A329" i="11" s="1"/>
  <c r="E328" i="11"/>
  <c r="C328" i="11"/>
  <c r="F328" i="11"/>
  <c r="A712" i="15" l="1"/>
  <c r="B329" i="11"/>
  <c r="G329" i="11" s="1"/>
  <c r="I329" i="11" s="1"/>
  <c r="A330" i="11" s="1"/>
  <c r="D329" i="11"/>
  <c r="E329" i="11"/>
  <c r="F329" i="11"/>
  <c r="C329" i="11"/>
  <c r="H328" i="11"/>
  <c r="D712" i="15" l="1"/>
  <c r="H712" i="15" s="1"/>
  <c r="E712" i="15"/>
  <c r="I712" i="15"/>
  <c r="B712" i="15"/>
  <c r="G712" i="15"/>
  <c r="C712" i="15"/>
  <c r="F712" i="15"/>
  <c r="H329" i="11"/>
  <c r="E330" i="11"/>
  <c r="B330" i="11"/>
  <c r="G330" i="11" s="1"/>
  <c r="C330" i="11"/>
  <c r="D330" i="11"/>
  <c r="A713" i="15" l="1"/>
  <c r="I330" i="11"/>
  <c r="A331" i="11" s="1"/>
  <c r="D331" i="11" s="1"/>
  <c r="F330" i="11"/>
  <c r="H330" i="11"/>
  <c r="E713" i="15" l="1"/>
  <c r="F713" i="15"/>
  <c r="G713" i="15"/>
  <c r="B713" i="15"/>
  <c r="I713" i="15"/>
  <c r="C713" i="15"/>
  <c r="D713" i="15"/>
  <c r="H713" i="15" s="1"/>
  <c r="F331" i="11"/>
  <c r="C331" i="11"/>
  <c r="E331" i="11"/>
  <c r="B331" i="11"/>
  <c r="G331" i="11" s="1"/>
  <c r="A714" i="15" l="1"/>
  <c r="I331" i="11"/>
  <c r="A332" i="11" s="1"/>
  <c r="H331" i="11"/>
  <c r="B714" i="15" l="1"/>
  <c r="E714" i="15"/>
  <c r="G714" i="15"/>
  <c r="I714" i="15"/>
  <c r="C714" i="15"/>
  <c r="D714" i="15"/>
  <c r="H714" i="15" s="1"/>
  <c r="F714" i="15"/>
  <c r="E332" i="11"/>
  <c r="B332" i="11"/>
  <c r="G332" i="11" s="1"/>
  <c r="I332" i="11" s="1"/>
  <c r="A333" i="11" s="1"/>
  <c r="F332" i="11"/>
  <c r="C332" i="11"/>
  <c r="D332" i="11"/>
  <c r="A715" i="15" l="1"/>
  <c r="H332" i="11"/>
  <c r="E333" i="11"/>
  <c r="B333" i="11"/>
  <c r="G333" i="11" s="1"/>
  <c r="I333" i="11" s="1"/>
  <c r="A334" i="11" s="1"/>
  <c r="C333" i="11"/>
  <c r="D333" i="11"/>
  <c r="F715" i="15" l="1"/>
  <c r="D715" i="15"/>
  <c r="H715" i="15" s="1"/>
  <c r="I715" i="15"/>
  <c r="G715" i="15"/>
  <c r="C715" i="15"/>
  <c r="E715" i="15"/>
  <c r="B715" i="15"/>
  <c r="H333" i="11"/>
  <c r="F333" i="11"/>
  <c r="C334" i="11"/>
  <c r="E334" i="11"/>
  <c r="D334" i="11"/>
  <c r="F334" i="11"/>
  <c r="B334" i="11"/>
  <c r="G334" i="11" s="1"/>
  <c r="I334" i="11" s="1"/>
  <c r="A335" i="11" s="1"/>
  <c r="A716" i="15" l="1"/>
  <c r="C335" i="11"/>
  <c r="B335" i="11"/>
  <c r="G335" i="11" s="1"/>
  <c r="I335" i="11" s="1"/>
  <c r="A336" i="11" s="1"/>
  <c r="C336" i="11" s="1"/>
  <c r="E335" i="11"/>
  <c r="D335" i="11"/>
  <c r="H334" i="11"/>
  <c r="E716" i="15" l="1"/>
  <c r="D716" i="15"/>
  <c r="H716" i="15" s="1"/>
  <c r="I716" i="15"/>
  <c r="F716" i="15"/>
  <c r="G716" i="15"/>
  <c r="B716" i="15"/>
  <c r="C716" i="15"/>
  <c r="E336" i="11"/>
  <c r="B336" i="11"/>
  <c r="G336" i="11" s="1"/>
  <c r="D336" i="11"/>
  <c r="F335" i="11"/>
  <c r="H335" i="11"/>
  <c r="A717" i="15" l="1"/>
  <c r="F336" i="11"/>
  <c r="H336" i="11"/>
  <c r="I336" i="11"/>
  <c r="A337" i="11" s="1"/>
  <c r="E717" i="15" l="1"/>
  <c r="B717" i="15"/>
  <c r="I717" i="15"/>
  <c r="G717" i="15"/>
  <c r="F717" i="15"/>
  <c r="D717" i="15"/>
  <c r="H717" i="15" s="1"/>
  <c r="C717" i="15"/>
  <c r="E337" i="11"/>
  <c r="C337" i="11"/>
  <c r="B337" i="11"/>
  <c r="G337" i="11" s="1"/>
  <c r="I337" i="11" s="1"/>
  <c r="A338" i="11" s="1"/>
  <c r="D337" i="11"/>
  <c r="A718" i="15" l="1"/>
  <c r="H337" i="11"/>
  <c r="C338" i="11"/>
  <c r="B338" i="11"/>
  <c r="G338" i="11" s="1"/>
  <c r="I338" i="11" s="1"/>
  <c r="A339" i="11" s="1"/>
  <c r="D338" i="11"/>
  <c r="E338" i="11"/>
  <c r="F338" i="11"/>
  <c r="F337" i="11"/>
  <c r="B718" i="15" l="1"/>
  <c r="E718" i="15"/>
  <c r="C718" i="15"/>
  <c r="I718" i="15"/>
  <c r="D718" i="15"/>
  <c r="H718" i="15" s="1"/>
  <c r="G718" i="15"/>
  <c r="F718" i="15"/>
  <c r="B339" i="11"/>
  <c r="G339" i="11" s="1"/>
  <c r="C339" i="11"/>
  <c r="E339" i="11"/>
  <c r="D339" i="11"/>
  <c r="F339" i="11"/>
  <c r="H338" i="11"/>
  <c r="A719" i="15" l="1"/>
  <c r="H339" i="11"/>
  <c r="I339" i="11"/>
  <c r="A340" i="11" s="1"/>
  <c r="D719" i="15" l="1"/>
  <c r="H719" i="15" s="1"/>
  <c r="F719" i="15"/>
  <c r="G719" i="15"/>
  <c r="E719" i="15"/>
  <c r="C719" i="15"/>
  <c r="I719" i="15"/>
  <c r="B719" i="15"/>
  <c r="C340" i="11"/>
  <c r="E340" i="11"/>
  <c r="D340" i="11"/>
  <c r="F340" i="11"/>
  <c r="B340" i="11"/>
  <c r="G340" i="11" s="1"/>
  <c r="I340" i="11" s="1"/>
  <c r="A341" i="11" s="1"/>
  <c r="A720" i="15" l="1"/>
  <c r="E341" i="11"/>
  <c r="B341" i="11"/>
  <c r="G341" i="11" s="1"/>
  <c r="D341" i="11"/>
  <c r="C341" i="11"/>
  <c r="H340" i="11"/>
  <c r="E720" i="15" l="1"/>
  <c r="D720" i="15"/>
  <c r="H720" i="15" s="1"/>
  <c r="I720" i="15"/>
  <c r="F720" i="15"/>
  <c r="C720" i="15"/>
  <c r="B720" i="15"/>
  <c r="G720" i="15"/>
  <c r="H341" i="11"/>
  <c r="I341" i="11"/>
  <c r="A342" i="11" s="1"/>
  <c r="F341" i="11"/>
  <c r="A721" i="15" l="1"/>
  <c r="B342" i="11"/>
  <c r="G342" i="11" s="1"/>
  <c r="E342" i="11"/>
  <c r="C342" i="11"/>
  <c r="D342" i="11"/>
  <c r="D721" i="15" l="1"/>
  <c r="H721" i="15" s="1"/>
  <c r="B721" i="15"/>
  <c r="I721" i="15"/>
  <c r="G721" i="15"/>
  <c r="C721" i="15"/>
  <c r="F721" i="15"/>
  <c r="E721" i="15"/>
  <c r="H342" i="11"/>
  <c r="F342" i="11"/>
  <c r="I342" i="11"/>
  <c r="A343" i="11" s="1"/>
  <c r="A722" i="15" l="1"/>
  <c r="C343" i="11"/>
  <c r="B343" i="11"/>
  <c r="G343" i="11" s="1"/>
  <c r="E343" i="11"/>
  <c r="D343" i="11"/>
  <c r="G722" i="15" l="1"/>
  <c r="E722" i="15"/>
  <c r="I722" i="15"/>
  <c r="B722" i="15"/>
  <c r="C722" i="15"/>
  <c r="D722" i="15"/>
  <c r="H722" i="15" s="1"/>
  <c r="F722" i="15"/>
  <c r="H343" i="11"/>
  <c r="I343" i="11"/>
  <c r="A344" i="11" s="1"/>
  <c r="F343" i="11"/>
  <c r="A723" i="15" l="1"/>
  <c r="C344" i="11"/>
  <c r="B344" i="11"/>
  <c r="G344" i="11" s="1"/>
  <c r="I344" i="11" s="1"/>
  <c r="A345" i="11" s="1"/>
  <c r="D344" i="11"/>
  <c r="F344" i="11"/>
  <c r="E344" i="11"/>
  <c r="E723" i="15" l="1"/>
  <c r="I723" i="15"/>
  <c r="F723" i="15"/>
  <c r="G723" i="15"/>
  <c r="D723" i="15"/>
  <c r="H723" i="15" s="1"/>
  <c r="C723" i="15"/>
  <c r="B723" i="15"/>
  <c r="H344" i="11"/>
  <c r="C345" i="11"/>
  <c r="B345" i="11"/>
  <c r="G345" i="11" s="1"/>
  <c r="I345" i="11" s="1"/>
  <c r="A346" i="11" s="1"/>
  <c r="E345" i="11"/>
  <c r="D345" i="11"/>
  <c r="A724" i="15" l="1"/>
  <c r="E346" i="11"/>
  <c r="C346" i="11"/>
  <c r="B346" i="11"/>
  <c r="G346" i="11" s="1"/>
  <c r="I346" i="11" s="1"/>
  <c r="A347" i="11" s="1"/>
  <c r="D346" i="11"/>
  <c r="F346" i="11"/>
  <c r="H345" i="11"/>
  <c r="F345" i="11"/>
  <c r="I724" i="15" l="1"/>
  <c r="G724" i="15"/>
  <c r="F724" i="15"/>
  <c r="E724" i="15"/>
  <c r="D724" i="15"/>
  <c r="H724" i="15" s="1"/>
  <c r="C724" i="15"/>
  <c r="B724" i="15"/>
  <c r="B347" i="11"/>
  <c r="G347" i="11" s="1"/>
  <c r="I347" i="11" s="1"/>
  <c r="A348" i="11" s="1"/>
  <c r="D347" i="11"/>
  <c r="C347" i="11"/>
  <c r="E347" i="11"/>
  <c r="F347" i="11"/>
  <c r="H346" i="11"/>
  <c r="A725" i="15" l="1"/>
  <c r="H347" i="11"/>
  <c r="C348" i="11"/>
  <c r="B348" i="11"/>
  <c r="G348" i="11" s="1"/>
  <c r="I348" i="11" s="1"/>
  <c r="A349" i="11" s="1"/>
  <c r="E348" i="11"/>
  <c r="D348" i="11"/>
  <c r="F348" i="11"/>
  <c r="E725" i="15" l="1"/>
  <c r="D725" i="15"/>
  <c r="H725" i="15" s="1"/>
  <c r="C725" i="15"/>
  <c r="G725" i="15"/>
  <c r="I725" i="15"/>
  <c r="B725" i="15"/>
  <c r="F725" i="15"/>
  <c r="H348" i="11"/>
  <c r="B349" i="11"/>
  <c r="G349" i="11" s="1"/>
  <c r="E349" i="11"/>
  <c r="D349" i="11"/>
  <c r="F349" i="11" s="1"/>
  <c r="C349" i="11"/>
  <c r="A726" i="15" l="1"/>
  <c r="H349" i="11"/>
  <c r="I349" i="11"/>
  <c r="A350" i="11" s="1"/>
  <c r="C726" i="15" l="1"/>
  <c r="B726" i="15"/>
  <c r="I726" i="15"/>
  <c r="E726" i="15"/>
  <c r="G726" i="15"/>
  <c r="D726" i="15"/>
  <c r="H726" i="15" s="1"/>
  <c r="F726" i="15"/>
  <c r="E350" i="11"/>
  <c r="D350" i="11"/>
  <c r="F350" i="11"/>
  <c r="C350" i="11"/>
  <c r="B350" i="11"/>
  <c r="G350" i="11" s="1"/>
  <c r="I350" i="11" s="1"/>
  <c r="A351" i="11" s="1"/>
  <c r="A727" i="15" l="1"/>
  <c r="H350" i="11"/>
  <c r="D351" i="11"/>
  <c r="C351" i="11"/>
  <c r="B351" i="11"/>
  <c r="G351" i="11" s="1"/>
  <c r="I351" i="11" s="1"/>
  <c r="A352" i="11" s="1"/>
  <c r="E351" i="11"/>
  <c r="F351" i="11"/>
  <c r="B727" i="15" l="1"/>
  <c r="E727" i="15"/>
  <c r="D727" i="15"/>
  <c r="H727" i="15" s="1"/>
  <c r="G727" i="15"/>
  <c r="F727" i="15"/>
  <c r="I727" i="15"/>
  <c r="C727" i="15"/>
  <c r="C352" i="11"/>
  <c r="B352" i="11"/>
  <c r="G352" i="11" s="1"/>
  <c r="E352" i="11"/>
  <c r="D352" i="11"/>
  <c r="H352" i="11" s="1"/>
  <c r="H351" i="11"/>
  <c r="A728" i="15" l="1"/>
  <c r="F352" i="11"/>
  <c r="I352" i="11"/>
  <c r="A353" i="11" s="1"/>
  <c r="F728" i="15" l="1"/>
  <c r="I728" i="15"/>
  <c r="E728" i="15"/>
  <c r="C728" i="15"/>
  <c r="D728" i="15"/>
  <c r="H728" i="15" s="1"/>
  <c r="B728" i="15"/>
  <c r="G728" i="15"/>
  <c r="C353" i="11"/>
  <c r="E353" i="11"/>
  <c r="B353" i="11"/>
  <c r="G353" i="11" s="1"/>
  <c r="D353" i="11"/>
  <c r="F353" i="11"/>
  <c r="A729" i="15" l="1"/>
  <c r="H353" i="11"/>
  <c r="I353" i="11"/>
  <c r="A354" i="11" s="1"/>
  <c r="G729" i="15" l="1"/>
  <c r="I729" i="15"/>
  <c r="D729" i="15"/>
  <c r="H729" i="15" s="1"/>
  <c r="C729" i="15"/>
  <c r="B729" i="15"/>
  <c r="E729" i="15"/>
  <c r="F729" i="15"/>
  <c r="E354" i="11"/>
  <c r="D354" i="11"/>
  <c r="C354" i="11"/>
  <c r="B354" i="11"/>
  <c r="G354" i="11" s="1"/>
  <c r="I354" i="11" s="1"/>
  <c r="A355" i="11" s="1"/>
  <c r="F354" i="11"/>
  <c r="A730" i="15" l="1"/>
  <c r="H354" i="11"/>
  <c r="B355" i="11"/>
  <c r="G355" i="11" s="1"/>
  <c r="I355" i="11" s="1"/>
  <c r="A356" i="11" s="1"/>
  <c r="D355" i="11"/>
  <c r="C355" i="11"/>
  <c r="E355" i="11"/>
  <c r="F355" i="11"/>
  <c r="E730" i="15" l="1"/>
  <c r="B730" i="15"/>
  <c r="D730" i="15"/>
  <c r="H730" i="15" s="1"/>
  <c r="G730" i="15"/>
  <c r="F730" i="15"/>
  <c r="I730" i="15"/>
  <c r="C730" i="15"/>
  <c r="H355" i="11"/>
  <c r="D356" i="11"/>
  <c r="C356" i="11"/>
  <c r="B356" i="11"/>
  <c r="G356" i="11" s="1"/>
  <c r="I356" i="11" s="1"/>
  <c r="A357" i="11" s="1"/>
  <c r="E356" i="11"/>
  <c r="F356" i="11"/>
  <c r="A731" i="15" l="1"/>
  <c r="B357" i="11"/>
  <c r="G357" i="11" s="1"/>
  <c r="D357" i="11"/>
  <c r="C357" i="11"/>
  <c r="F357" i="11"/>
  <c r="E357" i="11"/>
  <c r="H356" i="11"/>
  <c r="G731" i="15" l="1"/>
  <c r="I731" i="15"/>
  <c r="E731" i="15"/>
  <c r="B731" i="15"/>
  <c r="D731" i="15"/>
  <c r="H731" i="15" s="1"/>
  <c r="F731" i="15"/>
  <c r="C731" i="15"/>
  <c r="H357" i="11"/>
  <c r="I357" i="11"/>
  <c r="A358" i="11" s="1"/>
  <c r="A732" i="15" l="1"/>
  <c r="E358" i="11"/>
  <c r="C358" i="11"/>
  <c r="F358" i="11"/>
  <c r="D358" i="11"/>
  <c r="B358" i="11"/>
  <c r="G358" i="11" s="1"/>
  <c r="I358" i="11" s="1"/>
  <c r="A359" i="11" s="1"/>
  <c r="E732" i="15" l="1"/>
  <c r="I732" i="15"/>
  <c r="G732" i="15"/>
  <c r="D732" i="15"/>
  <c r="H732" i="15" s="1"/>
  <c r="B732" i="15"/>
  <c r="F732" i="15"/>
  <c r="C732" i="15"/>
  <c r="H358" i="11"/>
  <c r="E359" i="11"/>
  <c r="C359" i="11"/>
  <c r="B359" i="11"/>
  <c r="G359" i="11" s="1"/>
  <c r="D359" i="11"/>
  <c r="A733" i="15" l="1"/>
  <c r="H359" i="11"/>
  <c r="F359" i="11"/>
  <c r="I359" i="11"/>
  <c r="A360" i="11" s="1"/>
  <c r="D733" i="15" l="1"/>
  <c r="H733" i="15" s="1"/>
  <c r="C733" i="15"/>
  <c r="G733" i="15"/>
  <c r="B733" i="15"/>
  <c r="E733" i="15"/>
  <c r="F733" i="15"/>
  <c r="I733" i="15"/>
  <c r="D360" i="11"/>
  <c r="C360" i="11"/>
  <c r="E360" i="11"/>
  <c r="B360" i="11"/>
  <c r="G360" i="11" s="1"/>
  <c r="I360" i="11" s="1"/>
  <c r="A361" i="11" s="1"/>
  <c r="F360" i="11"/>
  <c r="A734" i="15" l="1"/>
  <c r="E361" i="11"/>
  <c r="D361" i="11"/>
  <c r="C361" i="11"/>
  <c r="B361" i="11"/>
  <c r="G361" i="11" s="1"/>
  <c r="I361" i="11" s="1"/>
  <c r="A362" i="11" s="1"/>
  <c r="F361" i="11"/>
  <c r="H360" i="11"/>
  <c r="G734" i="15" l="1"/>
  <c r="D734" i="15"/>
  <c r="H734" i="15" s="1"/>
  <c r="F734" i="15"/>
  <c r="I734" i="15"/>
  <c r="E734" i="15"/>
  <c r="B734" i="15"/>
  <c r="C734" i="15"/>
  <c r="H361" i="11"/>
  <c r="C362" i="11"/>
  <c r="D362" i="11"/>
  <c r="B362" i="11"/>
  <c r="G362" i="11" s="1"/>
  <c r="I362" i="11" s="1"/>
  <c r="A363" i="11" s="1"/>
  <c r="F362" i="11"/>
  <c r="E362" i="11"/>
  <c r="A735" i="15" l="1"/>
  <c r="B363" i="11"/>
  <c r="G363" i="11" s="1"/>
  <c r="C363" i="11"/>
  <c r="D363" i="11"/>
  <c r="H363" i="11" s="1"/>
  <c r="E363" i="11"/>
  <c r="F363" i="11"/>
  <c r="H362" i="11"/>
  <c r="E735" i="15" l="1"/>
  <c r="I735" i="15"/>
  <c r="C735" i="15"/>
  <c r="G735" i="15"/>
  <c r="F735" i="15"/>
  <c r="B735" i="15"/>
  <c r="D735" i="15"/>
  <c r="H735" i="15" s="1"/>
  <c r="I363" i="11"/>
  <c r="A364" i="11" s="1"/>
  <c r="A736" i="15" l="1"/>
  <c r="E364" i="11"/>
  <c r="D364" i="11"/>
  <c r="B364" i="11"/>
  <c r="G364" i="11" s="1"/>
  <c r="I364" i="11" s="1"/>
  <c r="A365" i="11" s="1"/>
  <c r="C364" i="11"/>
  <c r="F364" i="11"/>
  <c r="G736" i="15" l="1"/>
  <c r="F736" i="15"/>
  <c r="I736" i="15"/>
  <c r="C736" i="15"/>
  <c r="D736" i="15"/>
  <c r="H736" i="15" s="1"/>
  <c r="B736" i="15"/>
  <c r="E736" i="15"/>
  <c r="B365" i="11"/>
  <c r="G365" i="11" s="1"/>
  <c r="I365" i="11" s="1"/>
  <c r="A366" i="11" s="1"/>
  <c r="D365" i="11"/>
  <c r="C365" i="11"/>
  <c r="E365" i="11"/>
  <c r="F365" i="11"/>
  <c r="H364" i="11"/>
  <c r="A737" i="15" l="1"/>
  <c r="H365" i="11"/>
  <c r="B366" i="11"/>
  <c r="G366" i="11" s="1"/>
  <c r="D366" i="11"/>
  <c r="H366" i="11" s="1"/>
  <c r="C366" i="11"/>
  <c r="F366" i="11"/>
  <c r="E366" i="11"/>
  <c r="C737" i="15" l="1"/>
  <c r="G737" i="15"/>
  <c r="D737" i="15"/>
  <c r="H737" i="15" s="1"/>
  <c r="B737" i="15"/>
  <c r="F737" i="15"/>
  <c r="E737" i="15"/>
  <c r="I737" i="15"/>
  <c r="I366" i="11"/>
  <c r="A367" i="11" s="1"/>
  <c r="A738" i="15" l="1"/>
  <c r="C367" i="11"/>
  <c r="B367" i="11"/>
  <c r="G367" i="11" s="1"/>
  <c r="D367" i="11"/>
  <c r="E367" i="11"/>
  <c r="C738" i="15" l="1"/>
  <c r="I738" i="15"/>
  <c r="E738" i="15"/>
  <c r="F738" i="15"/>
  <c r="B738" i="15"/>
  <c r="G738" i="15"/>
  <c r="D738" i="15"/>
  <c r="H738" i="15" s="1"/>
  <c r="F367" i="11"/>
  <c r="H367" i="11"/>
  <c r="I367" i="11"/>
  <c r="A368" i="11" s="1"/>
  <c r="A739" i="15" l="1"/>
  <c r="D368" i="11"/>
  <c r="B368" i="11"/>
  <c r="G368" i="11" s="1"/>
  <c r="I368" i="11" s="1"/>
  <c r="A369" i="11" s="1"/>
  <c r="E368" i="11"/>
  <c r="C368" i="11"/>
  <c r="F739" i="15" l="1"/>
  <c r="G739" i="15"/>
  <c r="D739" i="15"/>
  <c r="H739" i="15" s="1"/>
  <c r="C739" i="15"/>
  <c r="E739" i="15"/>
  <c r="I739" i="15"/>
  <c r="B739" i="15"/>
  <c r="D369" i="11"/>
  <c r="B369" i="11"/>
  <c r="G369" i="11" s="1"/>
  <c r="I369" i="11" s="1"/>
  <c r="A370" i="11" s="1"/>
  <c r="F369" i="11"/>
  <c r="E369" i="11"/>
  <c r="C369" i="11"/>
  <c r="F368" i="11"/>
  <c r="H368" i="11"/>
  <c r="A740" i="15" l="1"/>
  <c r="D370" i="11"/>
  <c r="B370" i="11"/>
  <c r="G370" i="11" s="1"/>
  <c r="I370" i="11" s="1"/>
  <c r="A371" i="11" s="1"/>
  <c r="C370" i="11"/>
  <c r="E370" i="11"/>
  <c r="F370" i="11"/>
  <c r="H369" i="11"/>
  <c r="D740" i="15" l="1"/>
  <c r="H740" i="15" s="1"/>
  <c r="B740" i="15"/>
  <c r="I740" i="15"/>
  <c r="F740" i="15"/>
  <c r="C740" i="15"/>
  <c r="E740" i="15"/>
  <c r="G740" i="15"/>
  <c r="C371" i="11"/>
  <c r="E371" i="11"/>
  <c r="B371" i="11"/>
  <c r="G371" i="11" s="1"/>
  <c r="I371" i="11" s="1"/>
  <c r="A372" i="11" s="1"/>
  <c r="D371" i="11"/>
  <c r="H371" i="11" s="1"/>
  <c r="H370" i="11"/>
  <c r="A741" i="15" l="1"/>
  <c r="D372" i="11"/>
  <c r="E372" i="11"/>
  <c r="F372" i="11"/>
  <c r="B372" i="11"/>
  <c r="G372" i="11" s="1"/>
  <c r="I372" i="11" s="1"/>
  <c r="A373" i="11" s="1"/>
  <c r="C372" i="11"/>
  <c r="F371" i="11"/>
  <c r="I741" i="15" l="1"/>
  <c r="B741" i="15"/>
  <c r="G741" i="15"/>
  <c r="C741" i="15"/>
  <c r="E741" i="15"/>
  <c r="F741" i="15"/>
  <c r="D741" i="15"/>
  <c r="H741" i="15" s="1"/>
  <c r="E373" i="11"/>
  <c r="B373" i="11"/>
  <c r="G373" i="11" s="1"/>
  <c r="D373" i="11"/>
  <c r="H373" i="11" s="1"/>
  <c r="F373" i="11"/>
  <c r="C373" i="11"/>
  <c r="H372" i="11"/>
  <c r="A742" i="15" l="1"/>
  <c r="I373" i="11"/>
  <c r="A374" i="11" s="1"/>
  <c r="G742" i="15" l="1"/>
  <c r="E742" i="15"/>
  <c r="F742" i="15"/>
  <c r="C742" i="15"/>
  <c r="I742" i="15"/>
  <c r="D742" i="15"/>
  <c r="H742" i="15" s="1"/>
  <c r="B742" i="15"/>
  <c r="E374" i="11"/>
  <c r="B374" i="11"/>
  <c r="G374" i="11" s="1"/>
  <c r="I374" i="11" s="1"/>
  <c r="A375" i="11" s="1"/>
  <c r="C374" i="11"/>
  <c r="D374" i="11"/>
  <c r="F374" i="11" s="1"/>
  <c r="A743" i="15" l="1"/>
  <c r="C375" i="11"/>
  <c r="B375" i="11"/>
  <c r="G375" i="11" s="1"/>
  <c r="E375" i="11"/>
  <c r="F375" i="11"/>
  <c r="D375" i="11"/>
  <c r="H375" i="11" s="1"/>
  <c r="H374" i="11"/>
  <c r="F743" i="15" l="1"/>
  <c r="G743" i="15"/>
  <c r="E743" i="15"/>
  <c r="D743" i="15"/>
  <c r="H743" i="15" s="1"/>
  <c r="B743" i="15"/>
  <c r="I743" i="15"/>
  <c r="C743" i="15"/>
  <c r="I375" i="11"/>
  <c r="A376" i="11" s="1"/>
  <c r="A744" i="15" l="1"/>
  <c r="D376" i="11"/>
  <c r="C376" i="11"/>
  <c r="B376" i="11"/>
  <c r="G376" i="11" s="1"/>
  <c r="I376" i="11" s="1"/>
  <c r="A377" i="11" s="1"/>
  <c r="F376" i="11"/>
  <c r="E376" i="11"/>
  <c r="B744" i="15" l="1"/>
  <c r="D744" i="15"/>
  <c r="H744" i="15" s="1"/>
  <c r="G744" i="15"/>
  <c r="I744" i="15"/>
  <c r="F744" i="15"/>
  <c r="C744" i="15"/>
  <c r="E744" i="15"/>
  <c r="E377" i="11"/>
  <c r="C377" i="11"/>
  <c r="B377" i="11"/>
  <c r="G377" i="11" s="1"/>
  <c r="I377" i="11" s="1"/>
  <c r="A378" i="11" s="1"/>
  <c r="D377" i="11"/>
  <c r="H376" i="11"/>
  <c r="A745" i="15" l="1"/>
  <c r="H377" i="11"/>
  <c r="E378" i="11"/>
  <c r="C378" i="11"/>
  <c r="B378" i="11"/>
  <c r="G378" i="11" s="1"/>
  <c r="I378" i="11" s="1"/>
  <c r="A379" i="11" s="1"/>
  <c r="D378" i="11"/>
  <c r="F378" i="11"/>
  <c r="F377" i="11"/>
  <c r="B745" i="15" l="1"/>
  <c r="I745" i="15"/>
  <c r="E745" i="15"/>
  <c r="C745" i="15"/>
  <c r="D745" i="15"/>
  <c r="H745" i="15" s="1"/>
  <c r="G745" i="15"/>
  <c r="F745" i="15"/>
  <c r="D379" i="11"/>
  <c r="E379" i="11"/>
  <c r="F379" i="11"/>
  <c r="C379" i="11"/>
  <c r="B379" i="11"/>
  <c r="G379" i="11" s="1"/>
  <c r="I379" i="11" s="1"/>
  <c r="A380" i="11" s="1"/>
  <c r="H378" i="11"/>
  <c r="A746" i="15" l="1"/>
  <c r="B380" i="11"/>
  <c r="G380" i="11" s="1"/>
  <c r="D380" i="11"/>
  <c r="H380" i="11" s="1"/>
  <c r="C380" i="11"/>
  <c r="E380" i="11"/>
  <c r="H379" i="11"/>
  <c r="E746" i="15" l="1"/>
  <c r="G746" i="15"/>
  <c r="C746" i="15"/>
  <c r="F746" i="15"/>
  <c r="B746" i="15"/>
  <c r="D746" i="15"/>
  <c r="H746" i="15" s="1"/>
  <c r="I746" i="15"/>
  <c r="F380" i="11"/>
  <c r="I380" i="11"/>
  <c r="A381" i="11" s="1"/>
  <c r="A747" i="15" l="1"/>
  <c r="E381" i="11"/>
  <c r="C381" i="11"/>
  <c r="B381" i="11"/>
  <c r="G381" i="11" s="1"/>
  <c r="I381" i="11" s="1"/>
  <c r="A382" i="11" s="1"/>
  <c r="D381" i="11"/>
  <c r="F381" i="11"/>
  <c r="C747" i="15" l="1"/>
  <c r="G747" i="15"/>
  <c r="F747" i="15"/>
  <c r="E747" i="15"/>
  <c r="I747" i="15"/>
  <c r="D747" i="15"/>
  <c r="H747" i="15" s="1"/>
  <c r="B747" i="15"/>
  <c r="H381" i="11"/>
  <c r="C382" i="11"/>
  <c r="D382" i="11"/>
  <c r="F382" i="11" s="1"/>
  <c r="B382" i="11"/>
  <c r="G382" i="11" s="1"/>
  <c r="I382" i="11" s="1"/>
  <c r="A383" i="11" s="1"/>
  <c r="E382" i="11"/>
  <c r="A748" i="15" l="1"/>
  <c r="E383" i="11"/>
  <c r="B383" i="11"/>
  <c r="G383" i="11" s="1"/>
  <c r="C383" i="11"/>
  <c r="D383" i="11"/>
  <c r="H383" i="11" s="1"/>
  <c r="F383" i="11"/>
  <c r="H382" i="11"/>
  <c r="F748" i="15" l="1"/>
  <c r="B748" i="15"/>
  <c r="E748" i="15"/>
  <c r="G748" i="15"/>
  <c r="C748" i="15"/>
  <c r="I748" i="15"/>
  <c r="D748" i="15"/>
  <c r="H748" i="15" s="1"/>
  <c r="I383" i="11"/>
  <c r="A384" i="11" s="1"/>
  <c r="A749" i="15" l="1"/>
  <c r="E384" i="11"/>
  <c r="D384" i="11"/>
  <c r="F384" i="11"/>
  <c r="B384" i="11"/>
  <c r="G384" i="11" s="1"/>
  <c r="I384" i="11" s="1"/>
  <c r="A385" i="11" s="1"/>
  <c r="C384" i="11"/>
  <c r="F749" i="15" l="1"/>
  <c r="D749" i="15"/>
  <c r="H749" i="15" s="1"/>
  <c r="E749" i="15"/>
  <c r="I749" i="15"/>
  <c r="B749" i="15"/>
  <c r="G749" i="15"/>
  <c r="C749" i="15"/>
  <c r="C385" i="11"/>
  <c r="B385" i="11"/>
  <c r="G385" i="11" s="1"/>
  <c r="I385" i="11" s="1"/>
  <c r="A386" i="11" s="1"/>
  <c r="D385" i="11"/>
  <c r="F385" i="11"/>
  <c r="E385" i="11"/>
  <c r="H384" i="11"/>
  <c r="A750" i="15" l="1"/>
  <c r="H385" i="11"/>
  <c r="B386" i="11"/>
  <c r="G386" i="11" s="1"/>
  <c r="D386" i="11"/>
  <c r="C386" i="11"/>
  <c r="E386" i="11"/>
  <c r="F750" i="15" l="1"/>
  <c r="G750" i="15"/>
  <c r="B750" i="15"/>
  <c r="E750" i="15"/>
  <c r="D750" i="15"/>
  <c r="H750" i="15" s="1"/>
  <c r="I750" i="15"/>
  <c r="C750" i="15"/>
  <c r="H386" i="11"/>
  <c r="I386" i="11"/>
  <c r="A387" i="11" s="1"/>
  <c r="F386" i="11"/>
  <c r="A751" i="15" l="1"/>
  <c r="C387" i="11"/>
  <c r="D387" i="11"/>
  <c r="B387" i="11"/>
  <c r="G387" i="11" s="1"/>
  <c r="I387" i="11" s="1"/>
  <c r="A388" i="11" s="1"/>
  <c r="E387" i="11"/>
  <c r="D751" i="15" l="1"/>
  <c r="H751" i="15" s="1"/>
  <c r="E751" i="15"/>
  <c r="B751" i="15"/>
  <c r="G751" i="15"/>
  <c r="C751" i="15"/>
  <c r="I751" i="15"/>
  <c r="F751" i="15"/>
  <c r="B388" i="11"/>
  <c r="G388" i="11" s="1"/>
  <c r="E388" i="11"/>
  <c r="D388" i="11"/>
  <c r="H388" i="11" s="1"/>
  <c r="C388" i="11"/>
  <c r="F388" i="11"/>
  <c r="F387" i="11"/>
  <c r="H387" i="11"/>
  <c r="A752" i="15" l="1"/>
  <c r="I388" i="11"/>
  <c r="A389" i="11" s="1"/>
  <c r="F752" i="15" l="1"/>
  <c r="B752" i="15"/>
  <c r="C752" i="15"/>
  <c r="G752" i="15"/>
  <c r="E752" i="15"/>
  <c r="I752" i="15"/>
  <c r="D752" i="15"/>
  <c r="H752" i="15" s="1"/>
  <c r="C389" i="11"/>
  <c r="B389" i="11"/>
  <c r="D389" i="11"/>
  <c r="G389" i="11"/>
  <c r="I389" i="11" s="1"/>
  <c r="A390" i="11" s="1"/>
  <c r="F389" i="11"/>
  <c r="E389" i="11"/>
  <c r="A753" i="15" l="1"/>
  <c r="H389" i="11"/>
  <c r="C390" i="11"/>
  <c r="D390" i="11"/>
  <c r="E390" i="11"/>
  <c r="B390" i="11"/>
  <c r="G390" i="11" s="1"/>
  <c r="I390" i="11" s="1"/>
  <c r="A391" i="11" s="1"/>
  <c r="F390" i="11"/>
  <c r="B753" i="15" l="1"/>
  <c r="I753" i="15"/>
  <c r="F753" i="15"/>
  <c r="C753" i="15"/>
  <c r="G753" i="15"/>
  <c r="D753" i="15"/>
  <c r="H753" i="15" s="1"/>
  <c r="E753" i="15"/>
  <c r="H390" i="11"/>
  <c r="D391" i="11"/>
  <c r="E391" i="11"/>
  <c r="B391" i="11"/>
  <c r="G391" i="11" s="1"/>
  <c r="I391" i="11" s="1"/>
  <c r="A392" i="11" s="1"/>
  <c r="F391" i="11"/>
  <c r="C391" i="11"/>
  <c r="A754" i="15" l="1"/>
  <c r="H391" i="11"/>
  <c r="B392" i="11"/>
  <c r="G392" i="11" s="1"/>
  <c r="E392" i="11"/>
  <c r="C392" i="11"/>
  <c r="D392" i="11"/>
  <c r="H392" i="11" s="1"/>
  <c r="F392" i="11"/>
  <c r="E754" i="15" l="1"/>
  <c r="F754" i="15"/>
  <c r="G754" i="15"/>
  <c r="B754" i="15"/>
  <c r="I754" i="15"/>
  <c r="C754" i="15"/>
  <c r="D754" i="15"/>
  <c r="H754" i="15" s="1"/>
  <c r="I392" i="11"/>
  <c r="A393" i="11" s="1"/>
  <c r="A755" i="15" l="1"/>
  <c r="D393" i="11"/>
  <c r="E393" i="11"/>
  <c r="C393" i="11"/>
  <c r="F393" i="11"/>
  <c r="B393" i="11"/>
  <c r="G393" i="11" s="1"/>
  <c r="I393" i="11" s="1"/>
  <c r="A394" i="11" s="1"/>
  <c r="F755" i="15" l="1"/>
  <c r="C755" i="15"/>
  <c r="D755" i="15"/>
  <c r="H755" i="15" s="1"/>
  <c r="B755" i="15"/>
  <c r="E755" i="15"/>
  <c r="I755" i="15"/>
  <c r="G755" i="15"/>
  <c r="B394" i="11"/>
  <c r="G394" i="11" s="1"/>
  <c r="D394" i="11"/>
  <c r="F394" i="11"/>
  <c r="E394" i="11"/>
  <c r="C394" i="11"/>
  <c r="I394" i="11"/>
  <c r="A395" i="11" s="1"/>
  <c r="H393" i="11"/>
  <c r="A756" i="15" l="1"/>
  <c r="H394" i="11"/>
  <c r="B395" i="11"/>
  <c r="G395" i="11" s="1"/>
  <c r="C395" i="11"/>
  <c r="E395" i="11"/>
  <c r="D395" i="11"/>
  <c r="H395" i="11" s="1"/>
  <c r="F395" i="11"/>
  <c r="I756" i="15" l="1"/>
  <c r="B756" i="15"/>
  <c r="G756" i="15"/>
  <c r="F756" i="15"/>
  <c r="D756" i="15"/>
  <c r="H756" i="15" s="1"/>
  <c r="C756" i="15"/>
  <c r="E756" i="15"/>
  <c r="I395" i="11"/>
  <c r="A396" i="11" s="1"/>
  <c r="A757" i="15" l="1"/>
  <c r="B396" i="11"/>
  <c r="G396" i="11" s="1"/>
  <c r="C396" i="11"/>
  <c r="E396" i="11"/>
  <c r="D396" i="11"/>
  <c r="H396" i="11" s="1"/>
  <c r="F396" i="11"/>
  <c r="G757" i="15" l="1"/>
  <c r="D757" i="15"/>
  <c r="H757" i="15" s="1"/>
  <c r="I757" i="15"/>
  <c r="E757" i="15"/>
  <c r="B757" i="15"/>
  <c r="C757" i="15"/>
  <c r="F757" i="15"/>
  <c r="I396" i="11"/>
  <c r="A397" i="11" s="1"/>
  <c r="A758" i="15" l="1"/>
  <c r="C397" i="11"/>
  <c r="E397" i="11"/>
  <c r="B397" i="11"/>
  <c r="G397" i="11" s="1"/>
  <c r="I397" i="11" s="1"/>
  <c r="A398" i="11" s="1"/>
  <c r="D397" i="11"/>
  <c r="H397" i="11" s="1"/>
  <c r="B758" i="15" l="1"/>
  <c r="E758" i="15"/>
  <c r="D758" i="15"/>
  <c r="H758" i="15" s="1"/>
  <c r="C758" i="15"/>
  <c r="G758" i="15"/>
  <c r="F758" i="15"/>
  <c r="I758" i="15"/>
  <c r="E398" i="11"/>
  <c r="B398" i="11"/>
  <c r="G398" i="11" s="1"/>
  <c r="F398" i="11"/>
  <c r="D398" i="11"/>
  <c r="H398" i="11" s="1"/>
  <c r="C398" i="11"/>
  <c r="F397" i="11"/>
  <c r="A759" i="15" l="1"/>
  <c r="I398" i="11"/>
  <c r="A399" i="11" s="1"/>
  <c r="F759" i="15" l="1"/>
  <c r="C759" i="15"/>
  <c r="G759" i="15"/>
  <c r="E759" i="15"/>
  <c r="D759" i="15"/>
  <c r="H759" i="15" s="1"/>
  <c r="B759" i="15"/>
  <c r="I759" i="15"/>
  <c r="D399" i="11"/>
  <c r="C399" i="11"/>
  <c r="F399" i="11"/>
  <c r="E399" i="11"/>
  <c r="B399" i="11"/>
  <c r="G399" i="11" s="1"/>
  <c r="I399" i="11" s="1"/>
  <c r="A400" i="11" s="1"/>
  <c r="A760" i="15" l="1"/>
  <c r="B400" i="11"/>
  <c r="G400" i="11" s="1"/>
  <c r="D400" i="11"/>
  <c r="F400" i="11"/>
  <c r="E400" i="11"/>
  <c r="C400" i="11"/>
  <c r="H399" i="11"/>
  <c r="I760" i="15" l="1"/>
  <c r="B760" i="15"/>
  <c r="D760" i="15"/>
  <c r="H760" i="15" s="1"/>
  <c r="G760" i="15"/>
  <c r="C760" i="15"/>
  <c r="E760" i="15"/>
  <c r="F760" i="15"/>
  <c r="H400" i="11"/>
  <c r="I400" i="11"/>
  <c r="A401" i="11" s="1"/>
  <c r="A761" i="15" l="1"/>
  <c r="B401" i="11"/>
  <c r="G401" i="11" s="1"/>
  <c r="I401" i="11" s="1"/>
  <c r="A402" i="11" s="1"/>
  <c r="D401" i="11"/>
  <c r="C401" i="11"/>
  <c r="E401" i="11"/>
  <c r="F401" i="11"/>
  <c r="F761" i="15" l="1"/>
  <c r="E761" i="15"/>
  <c r="C761" i="15"/>
  <c r="G761" i="15"/>
  <c r="D761" i="15"/>
  <c r="H761" i="15" s="1"/>
  <c r="B761" i="15"/>
  <c r="I761" i="15"/>
  <c r="H401" i="11"/>
  <c r="D402" i="11"/>
  <c r="F402" i="11"/>
  <c r="C402" i="11"/>
  <c r="E402" i="11"/>
  <c r="B402" i="11"/>
  <c r="G402" i="11" s="1"/>
  <c r="I402" i="11" s="1"/>
  <c r="A403" i="11" s="1"/>
  <c r="A762" i="15" l="1"/>
  <c r="C403" i="11"/>
  <c r="E403" i="11"/>
  <c r="D403" i="11"/>
  <c r="B403" i="11"/>
  <c r="G403" i="11" s="1"/>
  <c r="I403" i="11" s="1"/>
  <c r="A404" i="11" s="1"/>
  <c r="F403" i="11"/>
  <c r="H402" i="11"/>
  <c r="G762" i="15" l="1"/>
  <c r="E762" i="15"/>
  <c r="F762" i="15"/>
  <c r="B762" i="15"/>
  <c r="C762" i="15"/>
  <c r="I762" i="15"/>
  <c r="D762" i="15"/>
  <c r="H762" i="15" s="1"/>
  <c r="D404" i="11"/>
  <c r="E404" i="11"/>
  <c r="B404" i="11"/>
  <c r="G404" i="11" s="1"/>
  <c r="I404" i="11" s="1"/>
  <c r="A405" i="11" s="1"/>
  <c r="C404" i="11"/>
  <c r="H403" i="11"/>
  <c r="A763" i="15" l="1"/>
  <c r="C405" i="11"/>
  <c r="B405" i="11"/>
  <c r="G405" i="11" s="1"/>
  <c r="E405" i="11"/>
  <c r="D405" i="11"/>
  <c r="H405" i="11" s="1"/>
  <c r="H404" i="11"/>
  <c r="F404" i="11"/>
  <c r="E763" i="15" l="1"/>
  <c r="G763" i="15"/>
  <c r="C763" i="15"/>
  <c r="I763" i="15"/>
  <c r="F763" i="15"/>
  <c r="B763" i="15"/>
  <c r="D763" i="15"/>
  <c r="H763" i="15" s="1"/>
  <c r="F405" i="11"/>
  <c r="I405" i="11"/>
  <c r="A406" i="11" s="1"/>
  <c r="A764" i="15" l="1"/>
  <c r="C406" i="11"/>
  <c r="D406" i="11"/>
  <c r="E406" i="11"/>
  <c r="F406" i="11"/>
  <c r="B406" i="11"/>
  <c r="G406" i="11" s="1"/>
  <c r="I406" i="11" s="1"/>
  <c r="A407" i="11" s="1"/>
  <c r="I764" i="15" l="1"/>
  <c r="G764" i="15"/>
  <c r="F764" i="15"/>
  <c r="C764" i="15"/>
  <c r="B764" i="15"/>
  <c r="D764" i="15"/>
  <c r="H764" i="15" s="1"/>
  <c r="E764" i="15"/>
  <c r="C407" i="11"/>
  <c r="B407" i="11"/>
  <c r="G407" i="11" s="1"/>
  <c r="E407" i="11"/>
  <c r="D407" i="11"/>
  <c r="H407" i="11" s="1"/>
  <c r="F407" i="11"/>
  <c r="H406" i="11"/>
  <c r="A765" i="15" l="1"/>
  <c r="I407" i="11"/>
  <c r="A408" i="11" s="1"/>
  <c r="I765" i="15" l="1"/>
  <c r="G765" i="15"/>
  <c r="F765" i="15"/>
  <c r="C765" i="15"/>
  <c r="E765" i="15"/>
  <c r="B765" i="15"/>
  <c r="D765" i="15"/>
  <c r="H765" i="15" s="1"/>
  <c r="D408" i="11"/>
  <c r="C408" i="11"/>
  <c r="B408" i="11"/>
  <c r="G408" i="11" s="1"/>
  <c r="I408" i="11" s="1"/>
  <c r="A409" i="11" s="1"/>
  <c r="E408" i="11"/>
  <c r="F408" i="11"/>
  <c r="A766" i="15" l="1"/>
  <c r="D409" i="11"/>
  <c r="C409" i="11"/>
  <c r="B409" i="11"/>
  <c r="G409" i="11" s="1"/>
  <c r="I409" i="11" s="1"/>
  <c r="A410" i="11" s="1"/>
  <c r="E409" i="11"/>
  <c r="H408" i="11"/>
  <c r="G766" i="15" l="1"/>
  <c r="F766" i="15"/>
  <c r="D766" i="15"/>
  <c r="H766" i="15" s="1"/>
  <c r="B766" i="15"/>
  <c r="I766" i="15"/>
  <c r="E766" i="15"/>
  <c r="C766" i="15"/>
  <c r="B410" i="11"/>
  <c r="G410" i="11" s="1"/>
  <c r="E410" i="11"/>
  <c r="F410" i="11"/>
  <c r="D410" i="11"/>
  <c r="H410" i="11" s="1"/>
  <c r="C410" i="11"/>
  <c r="H409" i="11"/>
  <c r="F409" i="11"/>
  <c r="A767" i="15" l="1"/>
  <c r="I410" i="11"/>
  <c r="A411" i="11" s="1"/>
  <c r="C411" i="11" s="1"/>
  <c r="G767" i="15" l="1"/>
  <c r="I767" i="15"/>
  <c r="F767" i="15"/>
  <c r="B767" i="15"/>
  <c r="E767" i="15"/>
  <c r="C767" i="15"/>
  <c r="D767" i="15"/>
  <c r="H767" i="15" s="1"/>
  <c r="F411" i="11"/>
  <c r="B411" i="11"/>
  <c r="G411" i="11" s="1"/>
  <c r="I411" i="11" s="1"/>
  <c r="A412" i="11" s="1"/>
  <c r="B412" i="11" s="1"/>
  <c r="G412" i="11" s="1"/>
  <c r="E411" i="11"/>
  <c r="D411" i="11"/>
  <c r="H411" i="11" s="1"/>
  <c r="A768" i="15" l="1"/>
  <c r="I412" i="11"/>
  <c r="A413" i="11" s="1"/>
  <c r="D413" i="11" s="1"/>
  <c r="H413" i="11" s="1"/>
  <c r="E412" i="11"/>
  <c r="C412" i="11"/>
  <c r="F412" i="11"/>
  <c r="D412" i="11"/>
  <c r="H412" i="11" s="1"/>
  <c r="E768" i="15" l="1"/>
  <c r="D768" i="15"/>
  <c r="H768" i="15" s="1"/>
  <c r="B768" i="15"/>
  <c r="G768" i="15"/>
  <c r="C768" i="15"/>
  <c r="F768" i="15"/>
  <c r="I768" i="15"/>
  <c r="E413" i="11"/>
  <c r="F413" i="11"/>
  <c r="C413" i="11"/>
  <c r="B413" i="11"/>
  <c r="G413" i="11" s="1"/>
  <c r="I413" i="11" s="1"/>
  <c r="A414" i="11" s="1"/>
  <c r="E414" i="11" s="1"/>
  <c r="A769" i="15" l="1"/>
  <c r="C414" i="11"/>
  <c r="F414" i="11"/>
  <c r="D414" i="11"/>
  <c r="H414" i="11" s="1"/>
  <c r="B414" i="11"/>
  <c r="G414" i="11" s="1"/>
  <c r="I414" i="11"/>
  <c r="A415" i="11" s="1"/>
  <c r="D769" i="15" l="1"/>
  <c r="H769" i="15" s="1"/>
  <c r="F769" i="15"/>
  <c r="C769" i="15"/>
  <c r="I769" i="15"/>
  <c r="E769" i="15"/>
  <c r="G769" i="15"/>
  <c r="B769" i="15"/>
  <c r="E415" i="11"/>
  <c r="C415" i="11"/>
  <c r="F415" i="11"/>
  <c r="D415" i="11"/>
  <c r="B415" i="11"/>
  <c r="G415" i="11" s="1"/>
  <c r="I415" i="11" s="1"/>
  <c r="A416" i="11" s="1"/>
  <c r="A770" i="15" l="1"/>
  <c r="C416" i="11"/>
  <c r="D416" i="11"/>
  <c r="E416" i="11"/>
  <c r="F416" i="11"/>
  <c r="B416" i="11"/>
  <c r="G416" i="11" s="1"/>
  <c r="I416" i="11" s="1"/>
  <c r="A417" i="11" s="1"/>
  <c r="H415" i="11"/>
  <c r="F770" i="15" l="1"/>
  <c r="D770" i="15"/>
  <c r="H770" i="15" s="1"/>
  <c r="I770" i="15"/>
  <c r="B770" i="15"/>
  <c r="G770" i="15"/>
  <c r="E770" i="15"/>
  <c r="C770" i="15"/>
  <c r="C417" i="11"/>
  <c r="B417" i="11"/>
  <c r="G417" i="11" s="1"/>
  <c r="I417" i="11" s="1"/>
  <c r="A418" i="11" s="1"/>
  <c r="D417" i="11"/>
  <c r="E417" i="11"/>
  <c r="F417" i="11"/>
  <c r="H416" i="11"/>
  <c r="A771" i="15" l="1"/>
  <c r="H417" i="11"/>
  <c r="C418" i="11"/>
  <c r="E418" i="11"/>
  <c r="D418" i="11"/>
  <c r="B418" i="11"/>
  <c r="G418" i="11" s="1"/>
  <c r="I418" i="11" s="1"/>
  <c r="A419" i="11" s="1"/>
  <c r="F418" i="11"/>
  <c r="E771" i="15" l="1"/>
  <c r="G771" i="15"/>
  <c r="B771" i="15"/>
  <c r="C771" i="15"/>
  <c r="D771" i="15"/>
  <c r="H771" i="15" s="1"/>
  <c r="I771" i="15"/>
  <c r="F771" i="15"/>
  <c r="E419" i="11"/>
  <c r="D419" i="11"/>
  <c r="B419" i="11"/>
  <c r="G419" i="11" s="1"/>
  <c r="I419" i="11" s="1"/>
  <c r="A420" i="11" s="1"/>
  <c r="C419" i="11"/>
  <c r="F419" i="11"/>
  <c r="H418" i="11"/>
  <c r="A772" i="15" l="1"/>
  <c r="C420" i="11"/>
  <c r="B420" i="11"/>
  <c r="G420" i="11" s="1"/>
  <c r="I420" i="11" s="1"/>
  <c r="A421" i="11" s="1"/>
  <c r="D420" i="11"/>
  <c r="F420" i="11"/>
  <c r="E420" i="11"/>
  <c r="H419" i="11"/>
  <c r="G772" i="15" l="1"/>
  <c r="F772" i="15"/>
  <c r="B772" i="15"/>
  <c r="I772" i="15"/>
  <c r="D772" i="15"/>
  <c r="H772" i="15" s="1"/>
  <c r="C772" i="15"/>
  <c r="E772" i="15"/>
  <c r="H420" i="11"/>
  <c r="C421" i="11"/>
  <c r="E421" i="11"/>
  <c r="D421" i="11"/>
  <c r="F421" i="11"/>
  <c r="B421" i="11"/>
  <c r="G421" i="11" s="1"/>
  <c r="I421" i="11" s="1"/>
  <c r="A422" i="11" s="1"/>
  <c r="A773" i="15" l="1"/>
  <c r="D422" i="11"/>
  <c r="F422" i="11"/>
  <c r="C422" i="11"/>
  <c r="B422" i="11"/>
  <c r="G422" i="11" s="1"/>
  <c r="I422" i="11" s="1"/>
  <c r="A423" i="11" s="1"/>
  <c r="E422" i="11"/>
  <c r="H421" i="11"/>
  <c r="C773" i="15" l="1"/>
  <c r="E773" i="15"/>
  <c r="F773" i="15"/>
  <c r="B773" i="15"/>
  <c r="I773" i="15"/>
  <c r="D773" i="15"/>
  <c r="H773" i="15" s="1"/>
  <c r="G773" i="15"/>
  <c r="B423" i="11"/>
  <c r="G423" i="11" s="1"/>
  <c r="F423" i="11"/>
  <c r="C423" i="11"/>
  <c r="D423" i="11"/>
  <c r="H423" i="11" s="1"/>
  <c r="E423" i="11"/>
  <c r="H422" i="11"/>
  <c r="A774" i="15" l="1"/>
  <c r="I423" i="11"/>
  <c r="A424" i="11" s="1"/>
  <c r="C774" i="15" l="1"/>
  <c r="G774" i="15"/>
  <c r="I774" i="15"/>
  <c r="F774" i="15"/>
  <c r="E774" i="15"/>
  <c r="B774" i="15"/>
  <c r="D774" i="15"/>
  <c r="H774" i="15" s="1"/>
  <c r="E424" i="11"/>
  <c r="B424" i="11"/>
  <c r="G424" i="11" s="1"/>
  <c r="C424" i="11"/>
  <c r="D424" i="11"/>
  <c r="H424" i="11" s="1"/>
  <c r="F424" i="11"/>
  <c r="A775" i="15" l="1"/>
  <c r="I424" i="11"/>
  <c r="A425" i="11" s="1"/>
  <c r="E775" i="15" l="1"/>
  <c r="F775" i="15"/>
  <c r="G775" i="15"/>
  <c r="B775" i="15"/>
  <c r="I775" i="15"/>
  <c r="D775" i="15"/>
  <c r="H775" i="15" s="1"/>
  <c r="C775" i="15"/>
  <c r="B425" i="11"/>
  <c r="G425" i="11" s="1"/>
  <c r="D425" i="11"/>
  <c r="H425" i="11" s="1"/>
  <c r="F425" i="11"/>
  <c r="E425" i="11"/>
  <c r="C425" i="11"/>
  <c r="A776" i="15" l="1"/>
  <c r="I425" i="11"/>
  <c r="A426" i="11" s="1"/>
  <c r="F776" i="15" l="1"/>
  <c r="B776" i="15"/>
  <c r="C776" i="15"/>
  <c r="G776" i="15"/>
  <c r="D776" i="15"/>
  <c r="H776" i="15" s="1"/>
  <c r="I776" i="15"/>
  <c r="E776" i="15"/>
  <c r="D426" i="11"/>
  <c r="E426" i="11"/>
  <c r="C426" i="11"/>
  <c r="B426" i="11"/>
  <c r="G426" i="11" s="1"/>
  <c r="I426" i="11" s="1"/>
  <c r="A427" i="11" s="1"/>
  <c r="F426" i="11"/>
  <c r="A777" i="15" l="1"/>
  <c r="B427" i="11"/>
  <c r="G427" i="11" s="1"/>
  <c r="I427" i="11" s="1"/>
  <c r="A428" i="11" s="1"/>
  <c r="E427" i="11"/>
  <c r="C427" i="11"/>
  <c r="D427" i="11"/>
  <c r="H427" i="11" s="1"/>
  <c r="F427" i="11"/>
  <c r="H426" i="11"/>
  <c r="C777" i="15" l="1"/>
  <c r="F777" i="15"/>
  <c r="G777" i="15"/>
  <c r="D777" i="15"/>
  <c r="H777" i="15" s="1"/>
  <c r="B777" i="15"/>
  <c r="I777" i="15"/>
  <c r="E777" i="15"/>
  <c r="B428" i="11"/>
  <c r="G428" i="11" s="1"/>
  <c r="D428" i="11"/>
  <c r="H428" i="11" s="1"/>
  <c r="F428" i="11"/>
  <c r="E428" i="11"/>
  <c r="C428" i="11"/>
  <c r="I428" i="11"/>
  <c r="A429" i="11" s="1"/>
  <c r="A778" i="15" l="1"/>
  <c r="E429" i="11"/>
  <c r="D429" i="11"/>
  <c r="F429" i="11"/>
  <c r="B429" i="11"/>
  <c r="G429" i="11" s="1"/>
  <c r="I429" i="11" s="1"/>
  <c r="A430" i="11" s="1"/>
  <c r="C429" i="11"/>
  <c r="B778" i="15" l="1"/>
  <c r="C778" i="15"/>
  <c r="I778" i="15"/>
  <c r="G778" i="15"/>
  <c r="E778" i="15"/>
  <c r="F778" i="15"/>
  <c r="D778" i="15"/>
  <c r="H778" i="15" s="1"/>
  <c r="E430" i="11"/>
  <c r="C430" i="11"/>
  <c r="D430" i="11"/>
  <c r="H430" i="11" s="1"/>
  <c r="B430" i="11"/>
  <c r="G430" i="11" s="1"/>
  <c r="I430" i="11" s="1"/>
  <c r="A431" i="11" s="1"/>
  <c r="F430" i="11"/>
  <c r="H429" i="11"/>
  <c r="A779" i="15" l="1"/>
  <c r="C431" i="11"/>
  <c r="D431" i="11"/>
  <c r="B431" i="11"/>
  <c r="G431" i="11" s="1"/>
  <c r="I431" i="11" s="1"/>
  <c r="A432" i="11" s="1"/>
  <c r="F431" i="11"/>
  <c r="E431" i="11"/>
  <c r="F779" i="15" l="1"/>
  <c r="I779" i="15"/>
  <c r="E779" i="15"/>
  <c r="C779" i="15"/>
  <c r="D779" i="15"/>
  <c r="H779" i="15" s="1"/>
  <c r="G779" i="15"/>
  <c r="B779" i="15"/>
  <c r="E432" i="11"/>
  <c r="D432" i="11"/>
  <c r="B432" i="11"/>
  <c r="G432" i="11" s="1"/>
  <c r="I432" i="11" s="1"/>
  <c r="A433" i="11" s="1"/>
  <c r="F432" i="11"/>
  <c r="C432" i="11"/>
  <c r="H431" i="11"/>
  <c r="A780" i="15" l="1"/>
  <c r="B433" i="11"/>
  <c r="G433" i="11" s="1"/>
  <c r="D433" i="11"/>
  <c r="H433" i="11" s="1"/>
  <c r="E433" i="11"/>
  <c r="F433" i="11"/>
  <c r="C433" i="11"/>
  <c r="H432" i="11"/>
  <c r="B780" i="15" l="1"/>
  <c r="G780" i="15"/>
  <c r="F780" i="15"/>
  <c r="E780" i="15"/>
  <c r="C780" i="15"/>
  <c r="D780" i="15"/>
  <c r="H780" i="15" s="1"/>
  <c r="I780" i="15"/>
  <c r="I433" i="11"/>
  <c r="A434" i="11" s="1"/>
  <c r="A781" i="15" l="1"/>
  <c r="C434" i="11"/>
  <c r="E434" i="11"/>
  <c r="D434" i="11"/>
  <c r="H434" i="11" s="1"/>
  <c r="F434" i="11"/>
  <c r="B434" i="11"/>
  <c r="G434" i="11" s="1"/>
  <c r="I434" i="11" s="1"/>
  <c r="A435" i="11" s="1"/>
  <c r="D781" i="15" l="1"/>
  <c r="G781" i="15"/>
  <c r="C781" i="15"/>
  <c r="B781" i="15"/>
  <c r="F781" i="15"/>
  <c r="I781" i="15"/>
  <c r="E781" i="15"/>
  <c r="C435" i="11"/>
  <c r="B435" i="11"/>
  <c r="G435" i="11" s="1"/>
  <c r="E435" i="11"/>
  <c r="F435" i="11"/>
  <c r="D435" i="11"/>
  <c r="H435" i="11" s="1"/>
  <c r="A782" i="15" l="1"/>
  <c r="H781" i="15"/>
  <c r="I435" i="11"/>
  <c r="A436" i="11" s="1"/>
  <c r="D782" i="15" l="1"/>
  <c r="C782" i="15"/>
  <c r="G782" i="15"/>
  <c r="H7" i="13" s="1"/>
  <c r="I14" i="7" s="1"/>
  <c r="I782" i="15"/>
  <c r="E782" i="15"/>
  <c r="B782" i="15"/>
  <c r="F782" i="15"/>
  <c r="D436" i="11"/>
  <c r="C436" i="11"/>
  <c r="B436" i="11"/>
  <c r="G436" i="11" s="1"/>
  <c r="I436" i="11" s="1"/>
  <c r="A437" i="11" s="1"/>
  <c r="E436" i="11"/>
  <c r="F436" i="11"/>
  <c r="A783" i="15" l="1"/>
  <c r="H8" i="13"/>
  <c r="H782" i="15"/>
  <c r="H5" i="13"/>
  <c r="C437" i="11"/>
  <c r="D437" i="11"/>
  <c r="F437" i="11"/>
  <c r="E437" i="11"/>
  <c r="B437" i="11"/>
  <c r="G437" i="11" s="1"/>
  <c r="I437" i="11" s="1"/>
  <c r="A438" i="11" s="1"/>
  <c r="H436" i="11"/>
  <c r="H6" i="13" l="1"/>
  <c r="I12" i="7"/>
  <c r="I13" i="7" s="1"/>
  <c r="I15" i="7" s="1"/>
  <c r="B783" i="15"/>
  <c r="D783" i="15"/>
  <c r="H783" i="15" s="1"/>
  <c r="I783" i="15"/>
  <c r="F783" i="15"/>
  <c r="G783" i="15"/>
  <c r="C783" i="15"/>
  <c r="E783" i="15"/>
  <c r="C438" i="11"/>
  <c r="D438" i="11"/>
  <c r="B438" i="11"/>
  <c r="G438" i="11" s="1"/>
  <c r="I438" i="11" s="1"/>
  <c r="A439" i="11" s="1"/>
  <c r="E438" i="11"/>
  <c r="F438" i="11"/>
  <c r="H437" i="11"/>
  <c r="A784" i="15" l="1"/>
  <c r="B439" i="11"/>
  <c r="C439" i="11"/>
  <c r="E439" i="11"/>
  <c r="D439" i="11"/>
  <c r="H439" i="11" s="1"/>
  <c r="G439" i="11"/>
  <c r="I439" i="11" s="1"/>
  <c r="A440" i="11" s="1"/>
  <c r="H438" i="11"/>
  <c r="C784" i="15" l="1"/>
  <c r="I784" i="15"/>
  <c r="F784" i="15"/>
  <c r="G784" i="15"/>
  <c r="E784" i="15"/>
  <c r="B784" i="15"/>
  <c r="D784" i="15"/>
  <c r="H784" i="15" s="1"/>
  <c r="C440" i="11"/>
  <c r="E440" i="11"/>
  <c r="B440" i="11"/>
  <c r="G440" i="11" s="1"/>
  <c r="I440" i="11" s="1"/>
  <c r="A441" i="11" s="1"/>
  <c r="D440" i="11"/>
  <c r="H440" i="11" s="1"/>
  <c r="F440" i="11"/>
  <c r="F439" i="11"/>
  <c r="A785" i="15" l="1"/>
  <c r="B441" i="11"/>
  <c r="G441" i="11" s="1"/>
  <c r="I441" i="11" s="1"/>
  <c r="A442" i="11" s="1"/>
  <c r="E441" i="11"/>
  <c r="F441" i="11"/>
  <c r="D441" i="11"/>
  <c r="C441" i="11"/>
  <c r="F785" i="15" l="1"/>
  <c r="C785" i="15"/>
  <c r="I785" i="15"/>
  <c r="G785" i="15"/>
  <c r="D785" i="15"/>
  <c r="H785" i="15" s="1"/>
  <c r="B785" i="15"/>
  <c r="E785" i="15"/>
  <c r="D442" i="11"/>
  <c r="C442" i="11"/>
  <c r="E442" i="11"/>
  <c r="B442" i="11"/>
  <c r="G442" i="11" s="1"/>
  <c r="F442" i="11"/>
  <c r="I442" i="11"/>
  <c r="A443" i="11" s="1"/>
  <c r="H441" i="11"/>
  <c r="A786" i="15" l="1"/>
  <c r="D443" i="11"/>
  <c r="C443" i="11"/>
  <c r="E443" i="11"/>
  <c r="B443" i="11"/>
  <c r="G443" i="11" s="1"/>
  <c r="I443" i="11" s="1"/>
  <c r="A444" i="11" s="1"/>
  <c r="F443" i="11"/>
  <c r="H442" i="11"/>
  <c r="F786" i="15" l="1"/>
  <c r="D786" i="15"/>
  <c r="H786" i="15" s="1"/>
  <c r="E786" i="15"/>
  <c r="G786" i="15"/>
  <c r="C786" i="15"/>
  <c r="I786" i="15"/>
  <c r="B786" i="15"/>
  <c r="E444" i="11"/>
  <c r="C444" i="11"/>
  <c r="B444" i="11"/>
  <c r="G444" i="11" s="1"/>
  <c r="I444" i="11" s="1"/>
  <c r="A445" i="11" s="1"/>
  <c r="D444" i="11"/>
  <c r="H444" i="11" s="1"/>
  <c r="F444" i="11"/>
  <c r="H443" i="11"/>
  <c r="A787" i="15" l="1"/>
  <c r="B445" i="11"/>
  <c r="G445" i="11" s="1"/>
  <c r="E445" i="11"/>
  <c r="C445" i="11"/>
  <c r="D445" i="11"/>
  <c r="H445" i="11" s="1"/>
  <c r="I445" i="11"/>
  <c r="A446" i="11" s="1"/>
  <c r="B787" i="15" l="1"/>
  <c r="I787" i="15"/>
  <c r="D787" i="15"/>
  <c r="H787" i="15" s="1"/>
  <c r="G787" i="15"/>
  <c r="F787" i="15"/>
  <c r="C787" i="15"/>
  <c r="E787" i="15"/>
  <c r="E446" i="11"/>
  <c r="C446" i="11"/>
  <c r="D446" i="11"/>
  <c r="H446" i="11" s="1"/>
  <c r="B446" i="11"/>
  <c r="G446" i="11" s="1"/>
  <c r="I446" i="11" s="1"/>
  <c r="A447" i="11" s="1"/>
  <c r="F446" i="11"/>
  <c r="F445" i="11"/>
  <c r="A788" i="15" l="1"/>
  <c r="C447" i="11"/>
  <c r="E447" i="11"/>
  <c r="D447" i="11"/>
  <c r="F447" i="11"/>
  <c r="B447" i="11"/>
  <c r="G447" i="11" s="1"/>
  <c r="I447" i="11" s="1"/>
  <c r="A448" i="11" s="1"/>
  <c r="E788" i="15" l="1"/>
  <c r="F788" i="15"/>
  <c r="D788" i="15"/>
  <c r="H788" i="15" s="1"/>
  <c r="C788" i="15"/>
  <c r="B788" i="15"/>
  <c r="I788" i="15"/>
  <c r="G788" i="15"/>
  <c r="B448" i="11"/>
  <c r="G448" i="11" s="1"/>
  <c r="C448" i="11"/>
  <c r="E448" i="11"/>
  <c r="D448" i="11"/>
  <c r="H448" i="11" s="1"/>
  <c r="F448" i="11"/>
  <c r="H447" i="11"/>
  <c r="A789" i="15" l="1"/>
  <c r="I448" i="11"/>
  <c r="A449" i="11" s="1"/>
  <c r="D789" i="15" l="1"/>
  <c r="H789" i="15" s="1"/>
  <c r="E789" i="15"/>
  <c r="F789" i="15"/>
  <c r="C789" i="15"/>
  <c r="I789" i="15"/>
  <c r="G789" i="15"/>
  <c r="B789" i="15"/>
  <c r="B449" i="11"/>
  <c r="G449" i="11" s="1"/>
  <c r="D449" i="11"/>
  <c r="H449" i="11" s="1"/>
  <c r="C449" i="11"/>
  <c r="E449" i="11"/>
  <c r="F449" i="11"/>
  <c r="I449" i="11"/>
  <c r="A450" i="11" s="1"/>
  <c r="A790" i="15" l="1"/>
  <c r="C450" i="11"/>
  <c r="D450" i="11"/>
  <c r="H450" i="11" s="1"/>
  <c r="B450" i="11"/>
  <c r="G450" i="11" s="1"/>
  <c r="I450" i="11" s="1"/>
  <c r="A451" i="11" s="1"/>
  <c r="E450" i="11"/>
  <c r="F450" i="11"/>
  <c r="F790" i="15" l="1"/>
  <c r="G790" i="15"/>
  <c r="E790" i="15"/>
  <c r="D790" i="15"/>
  <c r="H790" i="15" s="1"/>
  <c r="B790" i="15"/>
  <c r="C790" i="15"/>
  <c r="I790" i="15"/>
  <c r="E451" i="11"/>
  <c r="D451" i="11"/>
  <c r="F451" i="11"/>
  <c r="C451" i="11"/>
  <c r="B451" i="11"/>
  <c r="G451" i="11" s="1"/>
  <c r="I451" i="11" s="1"/>
  <c r="A452" i="11" s="1"/>
  <c r="A791" i="15" l="1"/>
  <c r="B452" i="11"/>
  <c r="G452" i="11" s="1"/>
  <c r="E452" i="11"/>
  <c r="C452" i="11"/>
  <c r="F452" i="11"/>
  <c r="D452" i="11"/>
  <c r="H452" i="11" s="1"/>
  <c r="H451" i="11"/>
  <c r="F791" i="15" l="1"/>
  <c r="G791" i="15"/>
  <c r="I791" i="15"/>
  <c r="D791" i="15"/>
  <c r="H791" i="15" s="1"/>
  <c r="E791" i="15"/>
  <c r="C791" i="15"/>
  <c r="B791" i="15"/>
  <c r="I452" i="11"/>
  <c r="A453" i="11" s="1"/>
  <c r="A792" i="15" l="1"/>
  <c r="B453" i="11"/>
  <c r="G453" i="11" s="1"/>
  <c r="D453" i="11"/>
  <c r="H453" i="11" s="1"/>
  <c r="C453" i="11"/>
  <c r="E453" i="11"/>
  <c r="F453" i="11"/>
  <c r="G792" i="15" l="1"/>
  <c r="E792" i="15"/>
  <c r="B792" i="15"/>
  <c r="I792" i="15"/>
  <c r="D792" i="15"/>
  <c r="H792" i="15" s="1"/>
  <c r="C792" i="15"/>
  <c r="F792" i="15"/>
  <c r="I453" i="11"/>
  <c r="A454" i="11" s="1"/>
  <c r="A793" i="15" l="1"/>
  <c r="D454" i="11"/>
  <c r="E454" i="11"/>
  <c r="B454" i="11"/>
  <c r="G454" i="11" s="1"/>
  <c r="I454" i="11" s="1"/>
  <c r="A455" i="11" s="1"/>
  <c r="C454" i="11"/>
  <c r="F454" i="11"/>
  <c r="E793" i="15" l="1"/>
  <c r="C793" i="15"/>
  <c r="D793" i="15"/>
  <c r="H793" i="15" s="1"/>
  <c r="G793" i="15"/>
  <c r="F793" i="15"/>
  <c r="B793" i="15"/>
  <c r="I793" i="15"/>
  <c r="E455" i="11"/>
  <c r="D455" i="11"/>
  <c r="C455" i="11"/>
  <c r="B455" i="11"/>
  <c r="G455" i="11" s="1"/>
  <c r="I455" i="11" s="1"/>
  <c r="A456" i="11" s="1"/>
  <c r="F455" i="11"/>
  <c r="H454" i="11"/>
  <c r="A794" i="15" l="1"/>
  <c r="D456" i="11"/>
  <c r="F456" i="11"/>
  <c r="C456" i="11"/>
  <c r="E456" i="11"/>
  <c r="B456" i="11"/>
  <c r="G456" i="11" s="1"/>
  <c r="I456" i="11" s="1"/>
  <c r="A457" i="11" s="1"/>
  <c r="H455" i="11"/>
  <c r="E794" i="15" l="1"/>
  <c r="D794" i="15"/>
  <c r="H794" i="15" s="1"/>
  <c r="G794" i="15"/>
  <c r="F794" i="15"/>
  <c r="B794" i="15"/>
  <c r="C794" i="15"/>
  <c r="I794" i="15"/>
  <c r="E457" i="11"/>
  <c r="B457" i="11"/>
  <c r="G457" i="11" s="1"/>
  <c r="C457" i="11"/>
  <c r="D457" i="11"/>
  <c r="H457" i="11" s="1"/>
  <c r="F457" i="11"/>
  <c r="H456" i="11"/>
  <c r="A795" i="15" l="1"/>
  <c r="I457" i="11"/>
  <c r="A458" i="11" s="1"/>
  <c r="B795" i="15" l="1"/>
  <c r="E795" i="15"/>
  <c r="D795" i="15"/>
  <c r="H795" i="15" s="1"/>
  <c r="C795" i="15"/>
  <c r="G795" i="15"/>
  <c r="I795" i="15"/>
  <c r="F795" i="15"/>
  <c r="E458" i="11"/>
  <c r="C458" i="11"/>
  <c r="B458" i="11"/>
  <c r="G458" i="11" s="1"/>
  <c r="I458" i="11" s="1"/>
  <c r="A459" i="11" s="1"/>
  <c r="D458" i="11"/>
  <c r="H458" i="11" s="1"/>
  <c r="F458" i="11"/>
  <c r="A796" i="15" l="1"/>
  <c r="B459" i="11"/>
  <c r="G459" i="11" s="1"/>
  <c r="D459" i="11"/>
  <c r="H459" i="11" s="1"/>
  <c r="C459" i="11"/>
  <c r="E459" i="11"/>
  <c r="I459" i="11"/>
  <c r="A460" i="11" s="1"/>
  <c r="F459" i="11"/>
  <c r="I796" i="15" l="1"/>
  <c r="G796" i="15"/>
  <c r="D796" i="15"/>
  <c r="H796" i="15" s="1"/>
  <c r="F796" i="15"/>
  <c r="C796" i="15"/>
  <c r="E796" i="15"/>
  <c r="B796" i="15"/>
  <c r="B460" i="11"/>
  <c r="G460" i="11" s="1"/>
  <c r="E460" i="11"/>
  <c r="C460" i="11"/>
  <c r="F460" i="11"/>
  <c r="D460" i="11"/>
  <c r="H460" i="11" s="1"/>
  <c r="A797" i="15" l="1"/>
  <c r="I460" i="11"/>
  <c r="A461" i="11" s="1"/>
  <c r="F797" i="15" l="1"/>
  <c r="G797" i="15"/>
  <c r="D797" i="15"/>
  <c r="H797" i="15" s="1"/>
  <c r="B797" i="15"/>
  <c r="I797" i="15"/>
  <c r="C797" i="15"/>
  <c r="E797" i="15"/>
  <c r="E461" i="11"/>
  <c r="B461" i="11"/>
  <c r="G461" i="11"/>
  <c r="I461" i="11" s="1"/>
  <c r="A462" i="11" s="1"/>
  <c r="C461" i="11"/>
  <c r="D461" i="11"/>
  <c r="H461" i="11" s="1"/>
  <c r="F461" i="11"/>
  <c r="A798" i="15" l="1"/>
  <c r="B462" i="11"/>
  <c r="G462" i="11" s="1"/>
  <c r="E462" i="11"/>
  <c r="C462" i="11"/>
  <c r="D462" i="11"/>
  <c r="H462" i="11" s="1"/>
  <c r="F462" i="11"/>
  <c r="D798" i="15" l="1"/>
  <c r="H798" i="15" s="1"/>
  <c r="E798" i="15"/>
  <c r="G798" i="15"/>
  <c r="I798" i="15"/>
  <c r="B798" i="15"/>
  <c r="C798" i="15"/>
  <c r="F798" i="15"/>
  <c r="I462" i="11"/>
  <c r="A463" i="11" s="1"/>
  <c r="A799" i="15" l="1"/>
  <c r="B463" i="11"/>
  <c r="G463" i="11" s="1"/>
  <c r="C463" i="11"/>
  <c r="D463" i="11"/>
  <c r="H463" i="11" s="1"/>
  <c r="F463" i="11"/>
  <c r="E463" i="11"/>
  <c r="I463" i="11"/>
  <c r="A464" i="11" s="1"/>
  <c r="D799" i="15" l="1"/>
  <c r="H799" i="15" s="1"/>
  <c r="I799" i="15"/>
  <c r="B799" i="15"/>
  <c r="F799" i="15"/>
  <c r="E799" i="15"/>
  <c r="C799" i="15"/>
  <c r="G799" i="15"/>
  <c r="C464" i="11"/>
  <c r="F464" i="11"/>
  <c r="D464" i="11"/>
  <c r="E464" i="11"/>
  <c r="B464" i="11"/>
  <c r="G464" i="11" s="1"/>
  <c r="I464" i="11" s="1"/>
  <c r="A465" i="11" s="1"/>
  <c r="A800" i="15" l="1"/>
  <c r="C465" i="11"/>
  <c r="E465" i="11"/>
  <c r="B465" i="11"/>
  <c r="G465" i="11" s="1"/>
  <c r="I465" i="11" s="1"/>
  <c r="A466" i="11" s="1"/>
  <c r="D465" i="11"/>
  <c r="H465" i="11" s="1"/>
  <c r="H464" i="11"/>
  <c r="I800" i="15" l="1"/>
  <c r="D800" i="15"/>
  <c r="H800" i="15" s="1"/>
  <c r="F800" i="15"/>
  <c r="B800" i="15"/>
  <c r="G800" i="15"/>
  <c r="E800" i="15"/>
  <c r="C800" i="15"/>
  <c r="B466" i="11"/>
  <c r="G466" i="11" s="1"/>
  <c r="F466" i="11"/>
  <c r="C466" i="11"/>
  <c r="D466" i="11"/>
  <c r="H466" i="11" s="1"/>
  <c r="E466" i="11"/>
  <c r="F465" i="11"/>
  <c r="A801" i="15" l="1"/>
  <c r="I466" i="11"/>
  <c r="A467" i="11" s="1"/>
  <c r="G801" i="15" l="1"/>
  <c r="I801" i="15"/>
  <c r="D801" i="15"/>
  <c r="H801" i="15" s="1"/>
  <c r="C801" i="15"/>
  <c r="B801" i="15"/>
  <c r="E801" i="15"/>
  <c r="F801" i="15"/>
  <c r="C467" i="11"/>
  <c r="D467" i="11"/>
  <c r="H467" i="11" s="1"/>
  <c r="E467" i="11"/>
  <c r="B467" i="11"/>
  <c r="G467" i="11" s="1"/>
  <c r="I467" i="11" s="1"/>
  <c r="A468" i="11" s="1"/>
  <c r="A802" i="15" l="1"/>
  <c r="C468" i="11"/>
  <c r="E468" i="11"/>
  <c r="D468" i="11"/>
  <c r="F468" i="11"/>
  <c r="B468" i="11"/>
  <c r="G468" i="11" s="1"/>
  <c r="I468" i="11" s="1"/>
  <c r="A469" i="11" s="1"/>
  <c r="F467" i="11"/>
  <c r="E802" i="15" l="1"/>
  <c r="G802" i="15"/>
  <c r="D802" i="15"/>
  <c r="H802" i="15" s="1"/>
  <c r="I802" i="15"/>
  <c r="B802" i="15"/>
  <c r="C802" i="15"/>
  <c r="F802" i="15"/>
  <c r="D469" i="11"/>
  <c r="E469" i="11"/>
  <c r="C469" i="11"/>
  <c r="F469" i="11"/>
  <c r="B469" i="11"/>
  <c r="G469" i="11"/>
  <c r="I469" i="11" s="1"/>
  <c r="A470" i="11" s="1"/>
  <c r="H468" i="11"/>
  <c r="A803" i="15" l="1"/>
  <c r="E470" i="11"/>
  <c r="B470" i="11"/>
  <c r="G470" i="11" s="1"/>
  <c r="D470" i="11"/>
  <c r="H470" i="11" s="1"/>
  <c r="C470" i="11"/>
  <c r="F470" i="11"/>
  <c r="H469" i="11"/>
  <c r="C803" i="15" l="1"/>
  <c r="E803" i="15"/>
  <c r="G803" i="15"/>
  <c r="I803" i="15"/>
  <c r="F803" i="15"/>
  <c r="D803" i="15"/>
  <c r="H803" i="15" s="1"/>
  <c r="B803" i="15"/>
  <c r="I470" i="11"/>
  <c r="A471" i="11" s="1"/>
  <c r="A804" i="15" l="1"/>
  <c r="C471" i="11"/>
  <c r="E471" i="11"/>
  <c r="B471" i="11"/>
  <c r="G471" i="11" s="1"/>
  <c r="F471" i="11"/>
  <c r="D471" i="11"/>
  <c r="H471" i="11" s="1"/>
  <c r="E804" i="15" l="1"/>
  <c r="I804" i="15"/>
  <c r="G804" i="15"/>
  <c r="D804" i="15"/>
  <c r="H804" i="15" s="1"/>
  <c r="C804" i="15"/>
  <c r="B804" i="15"/>
  <c r="F804" i="15"/>
  <c r="I471" i="11"/>
  <c r="A472" i="11" s="1"/>
  <c r="A805" i="15" l="1"/>
  <c r="C472" i="11"/>
  <c r="B472" i="11"/>
  <c r="G472" i="11" s="1"/>
  <c r="I472" i="11" s="1"/>
  <c r="A473" i="11" s="1"/>
  <c r="E472" i="11"/>
  <c r="D472" i="11"/>
  <c r="H472" i="11" s="1"/>
  <c r="F472" i="11"/>
  <c r="D805" i="15" l="1"/>
  <c r="H805" i="15" s="1"/>
  <c r="C805" i="15"/>
  <c r="B805" i="15"/>
  <c r="E805" i="15"/>
  <c r="I805" i="15"/>
  <c r="F805" i="15"/>
  <c r="G805" i="15"/>
  <c r="B473" i="11"/>
  <c r="G473" i="11" s="1"/>
  <c r="C473" i="11"/>
  <c r="E473" i="11"/>
  <c r="D473" i="11"/>
  <c r="A806" i="15" l="1"/>
  <c r="F473" i="11"/>
  <c r="H473" i="11"/>
  <c r="I473" i="11"/>
  <c r="A474" i="11" s="1"/>
  <c r="G806" i="15" l="1"/>
  <c r="B806" i="15"/>
  <c r="I806" i="15"/>
  <c r="D806" i="15"/>
  <c r="H806" i="15" s="1"/>
  <c r="C806" i="15"/>
  <c r="E806" i="15"/>
  <c r="F806" i="15"/>
  <c r="C474" i="11"/>
  <c r="D474" i="11"/>
  <c r="H474" i="11" s="1"/>
  <c r="E474" i="11"/>
  <c r="B474" i="11"/>
  <c r="G474" i="11" s="1"/>
  <c r="I474" i="11" s="1"/>
  <c r="A475" i="11" s="1"/>
  <c r="A807" i="15" l="1"/>
  <c r="E475" i="11"/>
  <c r="C475" i="11"/>
  <c r="D475" i="11"/>
  <c r="H475" i="11" s="1"/>
  <c r="B475" i="11"/>
  <c r="G475" i="11" s="1"/>
  <c r="I475" i="11" s="1"/>
  <c r="A476" i="11" s="1"/>
  <c r="F474" i="11"/>
  <c r="E807" i="15" l="1"/>
  <c r="D807" i="15"/>
  <c r="H807" i="15" s="1"/>
  <c r="B807" i="15"/>
  <c r="C807" i="15"/>
  <c r="F807" i="15"/>
  <c r="G807" i="15"/>
  <c r="I807" i="15"/>
  <c r="E476" i="11"/>
  <c r="F476" i="11"/>
  <c r="B476" i="11"/>
  <c r="G476" i="11" s="1"/>
  <c r="I476" i="11" s="1"/>
  <c r="A477" i="11" s="1"/>
  <c r="D476" i="11"/>
  <c r="H476" i="11" s="1"/>
  <c r="C476" i="11"/>
  <c r="F475" i="11"/>
  <c r="A808" i="15" l="1"/>
  <c r="E477" i="11"/>
  <c r="B477" i="11"/>
  <c r="G477" i="11" s="1"/>
  <c r="C477" i="11"/>
  <c r="D477" i="11"/>
  <c r="H477" i="11" s="1"/>
  <c r="F477" i="11"/>
  <c r="B808" i="15" l="1"/>
  <c r="C808" i="15"/>
  <c r="E808" i="15"/>
  <c r="F808" i="15"/>
  <c r="D808" i="15"/>
  <c r="H808" i="15" s="1"/>
  <c r="I808" i="15"/>
  <c r="G808" i="15"/>
  <c r="I477" i="11"/>
  <c r="A478" i="11" s="1"/>
  <c r="A809" i="15" l="1"/>
  <c r="B478" i="11"/>
  <c r="G478" i="11" s="1"/>
  <c r="C478" i="11"/>
  <c r="D478" i="11"/>
  <c r="H478" i="11" s="1"/>
  <c r="E478" i="11"/>
  <c r="F478" i="11"/>
  <c r="D809" i="15" l="1"/>
  <c r="H809" i="15" s="1"/>
  <c r="C809" i="15"/>
  <c r="E809" i="15"/>
  <c r="I809" i="15"/>
  <c r="F809" i="15"/>
  <c r="B809" i="15"/>
  <c r="G809" i="15"/>
  <c r="I478" i="11"/>
  <c r="A479" i="11" s="1"/>
  <c r="A810" i="15" l="1"/>
  <c r="D479" i="11"/>
  <c r="B479" i="11"/>
  <c r="G479" i="11" s="1"/>
  <c r="I479" i="11" s="1"/>
  <c r="A480" i="11" s="1"/>
  <c r="C479" i="11"/>
  <c r="F479" i="11"/>
  <c r="E479" i="11"/>
  <c r="G810" i="15" l="1"/>
  <c r="C810" i="15"/>
  <c r="F810" i="15"/>
  <c r="I810" i="15"/>
  <c r="E810" i="15"/>
  <c r="D810" i="15"/>
  <c r="H810" i="15" s="1"/>
  <c r="B810" i="15"/>
  <c r="B480" i="11"/>
  <c r="G480" i="11" s="1"/>
  <c r="D480" i="11"/>
  <c r="H480" i="11" s="1"/>
  <c r="F480" i="11"/>
  <c r="E480" i="11"/>
  <c r="C480" i="11"/>
  <c r="I480" i="11"/>
  <c r="A481" i="11" s="1"/>
  <c r="H479" i="11"/>
  <c r="A811" i="15" l="1"/>
  <c r="C481" i="11"/>
  <c r="D481" i="11"/>
  <c r="H481" i="11" s="1"/>
  <c r="B481" i="11"/>
  <c r="G481" i="11" s="1"/>
  <c r="I481" i="11" s="1"/>
  <c r="A482" i="11" s="1"/>
  <c r="E481" i="11"/>
  <c r="F481" i="11"/>
  <c r="G811" i="15" l="1"/>
  <c r="C811" i="15"/>
  <c r="I811" i="15"/>
  <c r="F811" i="15"/>
  <c r="E811" i="15"/>
  <c r="D811" i="15"/>
  <c r="H811" i="15" s="1"/>
  <c r="B811" i="15"/>
  <c r="D482" i="11"/>
  <c r="C482" i="11"/>
  <c r="B482" i="11"/>
  <c r="G482" i="11" s="1"/>
  <c r="I482" i="11" s="1"/>
  <c r="A483" i="11" s="1"/>
  <c r="E482" i="11"/>
  <c r="A812" i="15" l="1"/>
  <c r="D483" i="11"/>
  <c r="C483" i="11"/>
  <c r="B483" i="11"/>
  <c r="G483" i="11" s="1"/>
  <c r="I483" i="11" s="1"/>
  <c r="A484" i="11" s="1"/>
  <c r="E483" i="11"/>
  <c r="F483" i="11"/>
  <c r="H482" i="11"/>
  <c r="F482" i="11"/>
  <c r="G812" i="15" l="1"/>
  <c r="F812" i="15"/>
  <c r="C812" i="15"/>
  <c r="D812" i="15"/>
  <c r="H812" i="15" s="1"/>
  <c r="I812" i="15"/>
  <c r="E812" i="15"/>
  <c r="B812" i="15"/>
  <c r="B484" i="11"/>
  <c r="G484" i="11" s="1"/>
  <c r="E484" i="11"/>
  <c r="C484" i="11"/>
  <c r="D484" i="11"/>
  <c r="H484" i="11" s="1"/>
  <c r="H483" i="11"/>
  <c r="A813" i="15" l="1"/>
  <c r="I484" i="11"/>
  <c r="A485" i="11" s="1"/>
  <c r="F484" i="11"/>
  <c r="E813" i="15" l="1"/>
  <c r="C813" i="15"/>
  <c r="B813" i="15"/>
  <c r="F813" i="15"/>
  <c r="I813" i="15"/>
  <c r="D813" i="15"/>
  <c r="H813" i="15" s="1"/>
  <c r="G813" i="15"/>
  <c r="B485" i="11"/>
  <c r="G485" i="11" s="1"/>
  <c r="D485" i="11"/>
  <c r="H485" i="11" s="1"/>
  <c r="C485" i="11"/>
  <c r="E485" i="11"/>
  <c r="A814" i="15" l="1"/>
  <c r="I485" i="11"/>
  <c r="A486" i="11" s="1"/>
  <c r="F485" i="11"/>
  <c r="D814" i="15" l="1"/>
  <c r="H814" i="15" s="1"/>
  <c r="F814" i="15"/>
  <c r="G814" i="15"/>
  <c r="C814" i="15"/>
  <c r="E814" i="15"/>
  <c r="I814" i="15"/>
  <c r="B814" i="15"/>
  <c r="E486" i="11"/>
  <c r="B486" i="11"/>
  <c r="G486" i="11" s="1"/>
  <c r="I486" i="11" s="1"/>
  <c r="A487" i="11" s="1"/>
  <c r="C486" i="11"/>
  <c r="D486" i="11"/>
  <c r="H486" i="11" s="1"/>
  <c r="A815" i="15" l="1"/>
  <c r="D487" i="11"/>
  <c r="H487" i="11" s="1"/>
  <c r="B487" i="11"/>
  <c r="G487" i="11" s="1"/>
  <c r="I487" i="11" s="1"/>
  <c r="A488" i="11" s="1"/>
  <c r="C487" i="11"/>
  <c r="E487" i="11"/>
  <c r="F487" i="11"/>
  <c r="F486" i="11"/>
  <c r="E815" i="15" l="1"/>
  <c r="D815" i="15"/>
  <c r="H815" i="15" s="1"/>
  <c r="G815" i="15"/>
  <c r="F815" i="15"/>
  <c r="I815" i="15"/>
  <c r="C815" i="15"/>
  <c r="B815" i="15"/>
  <c r="C488" i="11"/>
  <c r="B488" i="11"/>
  <c r="G488" i="11" s="1"/>
  <c r="D488" i="11"/>
  <c r="H488" i="11" s="1"/>
  <c r="E488" i="11"/>
  <c r="F488" i="11"/>
  <c r="I488" i="11"/>
  <c r="A489" i="11" s="1"/>
  <c r="A816" i="15" l="1"/>
  <c r="D489" i="11"/>
  <c r="F489" i="11"/>
  <c r="E489" i="11"/>
  <c r="C489" i="11"/>
  <c r="B489" i="11"/>
  <c r="G489" i="11" s="1"/>
  <c r="I489" i="11" s="1"/>
  <c r="A490" i="11" s="1"/>
  <c r="D816" i="15" l="1"/>
  <c r="H816" i="15" s="1"/>
  <c r="G816" i="15"/>
  <c r="C816" i="15"/>
  <c r="I816" i="15"/>
  <c r="E816" i="15"/>
  <c r="F816" i="15"/>
  <c r="B816" i="15"/>
  <c r="C490" i="11"/>
  <c r="E490" i="11"/>
  <c r="D490" i="11"/>
  <c r="B490" i="11"/>
  <c r="G490" i="11"/>
  <c r="I490" i="11" s="1"/>
  <c r="A491" i="11" s="1"/>
  <c r="F490" i="11"/>
  <c r="H489" i="11"/>
  <c r="A817" i="15" l="1"/>
  <c r="C491" i="11"/>
  <c r="D491" i="11"/>
  <c r="H491" i="11" s="1"/>
  <c r="B491" i="11"/>
  <c r="G491" i="11" s="1"/>
  <c r="I491" i="11" s="1"/>
  <c r="A492" i="11" s="1"/>
  <c r="E491" i="11"/>
  <c r="F491" i="11"/>
  <c r="H490" i="11"/>
  <c r="I817" i="15" l="1"/>
  <c r="D817" i="15"/>
  <c r="H817" i="15" s="1"/>
  <c r="B817" i="15"/>
  <c r="F817" i="15"/>
  <c r="C817" i="15"/>
  <c r="G817" i="15"/>
  <c r="E817" i="15"/>
  <c r="B492" i="11"/>
  <c r="G492" i="11" s="1"/>
  <c r="C492" i="11"/>
  <c r="D492" i="11"/>
  <c r="H492" i="11" s="1"/>
  <c r="F492" i="11"/>
  <c r="E492" i="11"/>
  <c r="A818" i="15" l="1"/>
  <c r="I492" i="11"/>
  <c r="A493" i="11" s="1"/>
  <c r="F818" i="15" l="1"/>
  <c r="I818" i="15"/>
  <c r="B818" i="15"/>
  <c r="G818" i="15"/>
  <c r="D818" i="15"/>
  <c r="H818" i="15" s="1"/>
  <c r="E818" i="15"/>
  <c r="C818" i="15"/>
  <c r="E493" i="11"/>
  <c r="D493" i="11"/>
  <c r="F493" i="11"/>
  <c r="C493" i="11"/>
  <c r="B493" i="11"/>
  <c r="G493" i="11" s="1"/>
  <c r="I493" i="11" s="1"/>
  <c r="A494" i="11" s="1"/>
  <c r="A819" i="15" l="1"/>
  <c r="H493" i="11"/>
  <c r="C494" i="11"/>
  <c r="B494" i="11"/>
  <c r="G494" i="11" s="1"/>
  <c r="I494" i="11" s="1"/>
  <c r="A495" i="11" s="1"/>
  <c r="D494" i="11"/>
  <c r="H494" i="11" s="1"/>
  <c r="E494" i="11"/>
  <c r="F494" i="11"/>
  <c r="I819" i="15" l="1"/>
  <c r="D819" i="15"/>
  <c r="H819" i="15" s="1"/>
  <c r="B819" i="15"/>
  <c r="G819" i="15"/>
  <c r="F819" i="15"/>
  <c r="C819" i="15"/>
  <c r="E819" i="15"/>
  <c r="E495" i="11"/>
  <c r="B495" i="11"/>
  <c r="G495" i="11" s="1"/>
  <c r="I495" i="11" s="1"/>
  <c r="A496" i="11" s="1"/>
  <c r="C495" i="11"/>
  <c r="D495" i="11"/>
  <c r="H495" i="11" s="1"/>
  <c r="A820" i="15" l="1"/>
  <c r="E496" i="11"/>
  <c r="B496" i="11"/>
  <c r="G496" i="11" s="1"/>
  <c r="D496" i="11"/>
  <c r="C496" i="11"/>
  <c r="F495" i="11"/>
  <c r="F820" i="15" l="1"/>
  <c r="C820" i="15"/>
  <c r="D820" i="15"/>
  <c r="H820" i="15" s="1"/>
  <c r="B820" i="15"/>
  <c r="G820" i="15"/>
  <c r="E820" i="15"/>
  <c r="I820" i="15"/>
  <c r="F496" i="11"/>
  <c r="H496" i="11"/>
  <c r="I496" i="11"/>
  <c r="A497" i="11" s="1"/>
  <c r="A821" i="15" l="1"/>
  <c r="E497" i="11"/>
  <c r="C497" i="11"/>
  <c r="D497" i="11"/>
  <c r="H497" i="11" s="1"/>
  <c r="B497" i="11"/>
  <c r="G497" i="11" s="1"/>
  <c r="I497" i="11" s="1"/>
  <c r="A498" i="11" s="1"/>
  <c r="E821" i="15" l="1"/>
  <c r="I821" i="15"/>
  <c r="D821" i="15"/>
  <c r="H821" i="15" s="1"/>
  <c r="C821" i="15"/>
  <c r="F821" i="15"/>
  <c r="G821" i="15"/>
  <c r="B821" i="15"/>
  <c r="C498" i="11"/>
  <c r="E498" i="11"/>
  <c r="D498" i="11"/>
  <c r="F498" i="11"/>
  <c r="B498" i="11"/>
  <c r="G498" i="11" s="1"/>
  <c r="I498" i="11" s="1"/>
  <c r="A499" i="11" s="1"/>
  <c r="F497" i="11"/>
  <c r="A822" i="15" l="1"/>
  <c r="B499" i="11"/>
  <c r="G499" i="11" s="1"/>
  <c r="E499" i="11"/>
  <c r="D499" i="11"/>
  <c r="H499" i="11" s="1"/>
  <c r="C499" i="11"/>
  <c r="H498" i="11"/>
  <c r="B822" i="15" l="1"/>
  <c r="C822" i="15"/>
  <c r="G822" i="15"/>
  <c r="E822" i="15"/>
  <c r="D822" i="15"/>
  <c r="H822" i="15" s="1"/>
  <c r="F822" i="15"/>
  <c r="I822" i="15"/>
  <c r="I499" i="11"/>
  <c r="A500" i="11" s="1"/>
  <c r="F499" i="11"/>
  <c r="A823" i="15" l="1"/>
  <c r="F500" i="11"/>
  <c r="D500" i="11"/>
  <c r="H500" i="11" s="1"/>
  <c r="C500" i="11"/>
  <c r="E500" i="11"/>
  <c r="B500" i="11"/>
  <c r="G500" i="11" s="1"/>
  <c r="I500" i="11" s="1"/>
  <c r="A501" i="11" s="1"/>
  <c r="I823" i="15" l="1"/>
  <c r="C823" i="15"/>
  <c r="B823" i="15"/>
  <c r="E823" i="15"/>
  <c r="F823" i="15"/>
  <c r="G823" i="15"/>
  <c r="D823" i="15"/>
  <c r="H823" i="15" s="1"/>
  <c r="D501" i="11"/>
  <c r="C501" i="11"/>
  <c r="F501" i="11"/>
  <c r="B501" i="11"/>
  <c r="G501" i="11" s="1"/>
  <c r="I501" i="11" s="1"/>
  <c r="A502" i="11" s="1"/>
  <c r="E501" i="11"/>
  <c r="A824" i="15" l="1"/>
  <c r="C502" i="11"/>
  <c r="E502" i="11"/>
  <c r="B502" i="11"/>
  <c r="G502" i="11" s="1"/>
  <c r="D502" i="11"/>
  <c r="H502" i="11" s="1"/>
  <c r="F502" i="11"/>
  <c r="H501" i="11"/>
  <c r="G824" i="15" l="1"/>
  <c r="D824" i="15"/>
  <c r="H824" i="15" s="1"/>
  <c r="B824" i="15"/>
  <c r="I824" i="15"/>
  <c r="C824" i="15"/>
  <c r="F824" i="15"/>
  <c r="E824" i="15"/>
  <c r="I502" i="11"/>
  <c r="A503" i="11" s="1"/>
  <c r="A825" i="15" l="1"/>
  <c r="D503" i="11"/>
  <c r="E503" i="11"/>
  <c r="F503" i="11"/>
  <c r="B503" i="11"/>
  <c r="G503" i="11" s="1"/>
  <c r="I503" i="11" s="1"/>
  <c r="A504" i="11" s="1"/>
  <c r="C503" i="11"/>
  <c r="I825" i="15" l="1"/>
  <c r="F825" i="15"/>
  <c r="D825" i="15"/>
  <c r="H825" i="15" s="1"/>
  <c r="G825" i="15"/>
  <c r="E825" i="15"/>
  <c r="B825" i="15"/>
  <c r="C825" i="15"/>
  <c r="C504" i="11"/>
  <c r="B504" i="11"/>
  <c r="G504" i="11" s="1"/>
  <c r="E504" i="11"/>
  <c r="D504" i="11"/>
  <c r="I504" i="11" s="1"/>
  <c r="A505" i="11" s="1"/>
  <c r="H503" i="11"/>
  <c r="A826" i="15" l="1"/>
  <c r="C505" i="11"/>
  <c r="E505" i="11"/>
  <c r="D505" i="11"/>
  <c r="B505" i="11"/>
  <c r="G505" i="11" s="1"/>
  <c r="I505" i="11" s="1"/>
  <c r="A506" i="11" s="1"/>
  <c r="F505" i="11"/>
  <c r="F504" i="11"/>
  <c r="H504" i="11"/>
  <c r="G826" i="15" l="1"/>
  <c r="B826" i="15"/>
  <c r="F826" i="15"/>
  <c r="C826" i="15"/>
  <c r="D826" i="15"/>
  <c r="H826" i="15" s="1"/>
  <c r="I826" i="15"/>
  <c r="E826" i="15"/>
  <c r="C506" i="11"/>
  <c r="D506" i="11"/>
  <c r="H506" i="11" s="1"/>
  <c r="B506" i="11"/>
  <c r="G506" i="11" s="1"/>
  <c r="I506" i="11" s="1"/>
  <c r="A507" i="11" s="1"/>
  <c r="E506" i="11"/>
  <c r="F506" i="11"/>
  <c r="H505" i="11"/>
  <c r="A827" i="15" l="1"/>
  <c r="C507" i="11"/>
  <c r="E507" i="11"/>
  <c r="D507" i="11"/>
  <c r="H507" i="11" s="1"/>
  <c r="B507" i="11"/>
  <c r="G507" i="11" s="1"/>
  <c r="I507" i="11" s="1"/>
  <c r="A508" i="11" s="1"/>
  <c r="C827" i="15" l="1"/>
  <c r="I827" i="15"/>
  <c r="B827" i="15"/>
  <c r="F827" i="15"/>
  <c r="G827" i="15"/>
  <c r="E827" i="15"/>
  <c r="D827" i="15"/>
  <c r="H827" i="15" s="1"/>
  <c r="E508" i="11"/>
  <c r="B508" i="11"/>
  <c r="G508" i="11" s="1"/>
  <c r="I508" i="11" s="1"/>
  <c r="A509" i="11" s="1"/>
  <c r="D508" i="11"/>
  <c r="H508" i="11" s="1"/>
  <c r="C508" i="11"/>
  <c r="F507" i="11"/>
  <c r="A828" i="15" l="1"/>
  <c r="B509" i="11"/>
  <c r="G509" i="11" s="1"/>
  <c r="C509" i="11"/>
  <c r="F509" i="11"/>
  <c r="D509" i="11"/>
  <c r="H509" i="11" s="1"/>
  <c r="E509" i="11"/>
  <c r="F508" i="11"/>
  <c r="I828" i="15" l="1"/>
  <c r="C828" i="15"/>
  <c r="G828" i="15"/>
  <c r="F828" i="15"/>
  <c r="B828" i="15"/>
  <c r="D828" i="15"/>
  <c r="H828" i="15" s="1"/>
  <c r="E828" i="15"/>
  <c r="I509" i="11"/>
  <c r="A510" i="11" s="1"/>
  <c r="A829" i="15" l="1"/>
  <c r="E510" i="11"/>
  <c r="C510" i="11"/>
  <c r="B510" i="11"/>
  <c r="G510" i="11" s="1"/>
  <c r="I510" i="11" s="1"/>
  <c r="A511" i="11" s="1"/>
  <c r="F510" i="11"/>
  <c r="D510" i="11"/>
  <c r="C829" i="15" l="1"/>
  <c r="D829" i="15"/>
  <c r="H829" i="15" s="1"/>
  <c r="F829" i="15"/>
  <c r="G829" i="15"/>
  <c r="B829" i="15"/>
  <c r="I829" i="15"/>
  <c r="E829" i="15"/>
  <c r="B511" i="11"/>
  <c r="G511" i="11" s="1"/>
  <c r="I511" i="11" s="1"/>
  <c r="A512" i="11" s="1"/>
  <c r="C511" i="11"/>
  <c r="F511" i="11"/>
  <c r="D511" i="11"/>
  <c r="H511" i="11" s="1"/>
  <c r="E511" i="11"/>
  <c r="H510" i="11"/>
  <c r="A830" i="15" l="1"/>
  <c r="D512" i="11"/>
  <c r="F512" i="11"/>
  <c r="C512" i="11"/>
  <c r="B512" i="11"/>
  <c r="G512" i="11" s="1"/>
  <c r="I512" i="11" s="1"/>
  <c r="A513" i="11" s="1"/>
  <c r="E512" i="11"/>
  <c r="G830" i="15" l="1"/>
  <c r="C830" i="15"/>
  <c r="E830" i="15"/>
  <c r="I830" i="15"/>
  <c r="F830" i="15"/>
  <c r="D830" i="15"/>
  <c r="H830" i="15" s="1"/>
  <c r="B830" i="15"/>
  <c r="D513" i="11"/>
  <c r="E513" i="11"/>
  <c r="C513" i="11"/>
  <c r="B513" i="11"/>
  <c r="G513" i="11" s="1"/>
  <c r="I513" i="11" s="1"/>
  <c r="A514" i="11" s="1"/>
  <c r="F513" i="11"/>
  <c r="H512" i="11"/>
  <c r="A831" i="15" l="1"/>
  <c r="C514" i="11"/>
  <c r="B514" i="11"/>
  <c r="G514" i="11" s="1"/>
  <c r="I514" i="11" s="1"/>
  <c r="A515" i="11" s="1"/>
  <c r="D514" i="11"/>
  <c r="E514" i="11"/>
  <c r="H513" i="11"/>
  <c r="E831" i="15" l="1"/>
  <c r="F831" i="15"/>
  <c r="B831" i="15"/>
  <c r="C831" i="15"/>
  <c r="D831" i="15"/>
  <c r="H831" i="15" s="1"/>
  <c r="I831" i="15"/>
  <c r="G831" i="15"/>
  <c r="B515" i="11"/>
  <c r="G515" i="11" s="1"/>
  <c r="D515" i="11"/>
  <c r="H515" i="11" s="1"/>
  <c r="C515" i="11"/>
  <c r="E515" i="11"/>
  <c r="F515" i="11"/>
  <c r="I515" i="11"/>
  <c r="A516" i="11" s="1"/>
  <c r="F514" i="11"/>
  <c r="H514" i="11"/>
  <c r="A832" i="15" l="1"/>
  <c r="E516" i="11"/>
  <c r="B516" i="11"/>
  <c r="G516" i="11" s="1"/>
  <c r="C516" i="11"/>
  <c r="D516" i="11"/>
  <c r="H516" i="11" s="1"/>
  <c r="F516" i="11"/>
  <c r="I516" i="11"/>
  <c r="A517" i="11" s="1"/>
  <c r="F832" i="15" l="1"/>
  <c r="D832" i="15"/>
  <c r="H832" i="15" s="1"/>
  <c r="B832" i="15"/>
  <c r="E832" i="15"/>
  <c r="C832" i="15"/>
  <c r="G832" i="15"/>
  <c r="I832" i="15"/>
  <c r="D517" i="11"/>
  <c r="E517" i="11"/>
  <c r="B517" i="11"/>
  <c r="G517" i="11" s="1"/>
  <c r="I517" i="11" s="1"/>
  <c r="A518" i="11" s="1"/>
  <c r="F517" i="11"/>
  <c r="C517" i="11"/>
  <c r="A833" i="15" l="1"/>
  <c r="C518" i="11"/>
  <c r="E518" i="11"/>
  <c r="D518" i="11"/>
  <c r="B518" i="11"/>
  <c r="G518" i="11" s="1"/>
  <c r="I518" i="11" s="1"/>
  <c r="A519" i="11" s="1"/>
  <c r="F518" i="11"/>
  <c r="H517" i="11"/>
  <c r="E833" i="15" l="1"/>
  <c r="C833" i="15"/>
  <c r="F833" i="15"/>
  <c r="G833" i="15"/>
  <c r="D833" i="15"/>
  <c r="H833" i="15" s="1"/>
  <c r="I833" i="15"/>
  <c r="B833" i="15"/>
  <c r="C519" i="11"/>
  <c r="D519" i="11"/>
  <c r="E519" i="11"/>
  <c r="B519" i="11"/>
  <c r="G519" i="11" s="1"/>
  <c r="I519" i="11" s="1"/>
  <c r="A520" i="11" s="1"/>
  <c r="F519" i="11"/>
  <c r="H518" i="11"/>
  <c r="A834" i="15" l="1"/>
  <c r="E520" i="11"/>
  <c r="F520" i="11"/>
  <c r="B520" i="11"/>
  <c r="G520" i="11" s="1"/>
  <c r="I520" i="11" s="1"/>
  <c r="A521" i="11" s="1"/>
  <c r="C520" i="11"/>
  <c r="D520" i="11"/>
  <c r="H520" i="11" s="1"/>
  <c r="H519" i="11"/>
  <c r="B834" i="15" l="1"/>
  <c r="D834" i="15"/>
  <c r="H834" i="15" s="1"/>
  <c r="G834" i="15"/>
  <c r="C834" i="15"/>
  <c r="I834" i="15"/>
  <c r="F834" i="15"/>
  <c r="E834" i="15"/>
  <c r="C521" i="11"/>
  <c r="E521" i="11"/>
  <c r="B521" i="11"/>
  <c r="G521" i="11"/>
  <c r="I521" i="11" s="1"/>
  <c r="A522" i="11" s="1"/>
  <c r="F521" i="11"/>
  <c r="D521" i="11"/>
  <c r="H521" i="11" s="1"/>
  <c r="A835" i="15" l="1"/>
  <c r="C522" i="11"/>
  <c r="D522" i="11"/>
  <c r="E522" i="11"/>
  <c r="B522" i="11"/>
  <c r="G522" i="11" s="1"/>
  <c r="I522" i="11" s="1"/>
  <c r="A523" i="11" s="1"/>
  <c r="F522" i="11"/>
  <c r="D835" i="15" l="1"/>
  <c r="H835" i="15" s="1"/>
  <c r="G835" i="15"/>
  <c r="I835" i="15"/>
  <c r="F835" i="15"/>
  <c r="B835" i="15"/>
  <c r="C835" i="15"/>
  <c r="E835" i="15"/>
  <c r="D523" i="11"/>
  <c r="C523" i="11"/>
  <c r="E523" i="11"/>
  <c r="B523" i="11"/>
  <c r="G523" i="11" s="1"/>
  <c r="I523" i="11" s="1"/>
  <c r="A524" i="11" s="1"/>
  <c r="F523" i="11"/>
  <c r="H522" i="11"/>
  <c r="A836" i="15" l="1"/>
  <c r="B524" i="11"/>
  <c r="G524" i="11" s="1"/>
  <c r="C524" i="11"/>
  <c r="D524" i="11"/>
  <c r="H524" i="11" s="1"/>
  <c r="F524" i="11"/>
  <c r="E524" i="11"/>
  <c r="H523" i="11"/>
  <c r="E836" i="15" l="1"/>
  <c r="I836" i="15"/>
  <c r="C836" i="15"/>
  <c r="G836" i="15"/>
  <c r="B836" i="15"/>
  <c r="D836" i="15"/>
  <c r="H836" i="15" s="1"/>
  <c r="F836" i="15"/>
  <c r="I524" i="11"/>
  <c r="A525" i="11" s="1"/>
  <c r="A837" i="15" l="1"/>
  <c r="E525" i="11"/>
  <c r="D525" i="11"/>
  <c r="C525" i="11"/>
  <c r="B525" i="11"/>
  <c r="G525" i="11" s="1"/>
  <c r="I525" i="11" s="1"/>
  <c r="A526" i="11" s="1"/>
  <c r="F525" i="11"/>
  <c r="E837" i="15" l="1"/>
  <c r="F837" i="15"/>
  <c r="G837" i="15"/>
  <c r="B837" i="15"/>
  <c r="I837" i="15"/>
  <c r="D837" i="15"/>
  <c r="H837" i="15" s="1"/>
  <c r="C837" i="15"/>
  <c r="B526" i="11"/>
  <c r="G526" i="11" s="1"/>
  <c r="C526" i="11"/>
  <c r="F526" i="11"/>
  <c r="D526" i="11"/>
  <c r="H526" i="11" s="1"/>
  <c r="E526" i="11"/>
  <c r="H525" i="11"/>
  <c r="A838" i="15" l="1"/>
  <c r="I526" i="11"/>
  <c r="A527" i="11" s="1"/>
  <c r="B838" i="15" l="1"/>
  <c r="D838" i="15"/>
  <c r="H838" i="15" s="1"/>
  <c r="E838" i="15"/>
  <c r="G838" i="15"/>
  <c r="F838" i="15"/>
  <c r="I838" i="15"/>
  <c r="C838" i="15"/>
  <c r="C527" i="11"/>
  <c r="D527" i="11"/>
  <c r="F527" i="11"/>
  <c r="E527" i="11"/>
  <c r="B527" i="11"/>
  <c r="G527" i="11" s="1"/>
  <c r="I527" i="11" s="1"/>
  <c r="A528" i="11" s="1"/>
  <c r="A839" i="15" l="1"/>
  <c r="C528" i="11"/>
  <c r="B528" i="11"/>
  <c r="G528" i="11" s="1"/>
  <c r="D528" i="11"/>
  <c r="H528" i="11" s="1"/>
  <c r="F528" i="11"/>
  <c r="E528" i="11"/>
  <c r="I528" i="11"/>
  <c r="A529" i="11" s="1"/>
  <c r="H527" i="11"/>
  <c r="F839" i="15" l="1"/>
  <c r="C839" i="15"/>
  <c r="D839" i="15"/>
  <c r="H839" i="15" s="1"/>
  <c r="I839" i="15"/>
  <c r="B839" i="15"/>
  <c r="G839" i="15"/>
  <c r="E839" i="15"/>
  <c r="B529" i="11"/>
  <c r="G529" i="11" s="1"/>
  <c r="E529" i="11"/>
  <c r="C529" i="11"/>
  <c r="D529" i="11"/>
  <c r="H529" i="11" s="1"/>
  <c r="F529" i="11"/>
  <c r="I529" i="11"/>
  <c r="A530" i="11" s="1"/>
  <c r="A840" i="15" l="1"/>
  <c r="E530" i="11"/>
  <c r="C530" i="11"/>
  <c r="D530" i="11"/>
  <c r="H530" i="11" s="1"/>
  <c r="B530" i="11"/>
  <c r="G530" i="11" s="1"/>
  <c r="I530" i="11" s="1"/>
  <c r="A531" i="11" s="1"/>
  <c r="F530" i="11"/>
  <c r="C840" i="15" l="1"/>
  <c r="E840" i="15"/>
  <c r="B840" i="15"/>
  <c r="F840" i="15"/>
  <c r="I840" i="15"/>
  <c r="G840" i="15"/>
  <c r="D840" i="15"/>
  <c r="H840" i="15" s="1"/>
  <c r="F531" i="11"/>
  <c r="B531" i="11"/>
  <c r="G531" i="11" s="1"/>
  <c r="D531" i="11"/>
  <c r="H531" i="11" s="1"/>
  <c r="E531" i="11"/>
  <c r="C531" i="11"/>
  <c r="I531" i="11"/>
  <c r="A532" i="11" s="1"/>
  <c r="A841" i="15" l="1"/>
  <c r="B532" i="11"/>
  <c r="G532" i="11" s="1"/>
  <c r="D532" i="11"/>
  <c r="H532" i="11" s="1"/>
  <c r="E532" i="11"/>
  <c r="C532" i="11"/>
  <c r="F532" i="11"/>
  <c r="B841" i="15" l="1"/>
  <c r="F841" i="15"/>
  <c r="I841" i="15"/>
  <c r="G841" i="15"/>
  <c r="C841" i="15"/>
  <c r="D841" i="15"/>
  <c r="H841" i="15" s="1"/>
  <c r="E841" i="15"/>
  <c r="I532" i="11"/>
  <c r="A533" i="11" s="1"/>
  <c r="A842" i="15" l="1"/>
  <c r="B533" i="11"/>
  <c r="G533" i="11" s="1"/>
  <c r="I533" i="11" s="1"/>
  <c r="A534" i="11" s="1"/>
  <c r="C533" i="11"/>
  <c r="D533" i="11"/>
  <c r="F533" i="11"/>
  <c r="E533" i="11"/>
  <c r="G842" i="15" l="1"/>
  <c r="E842" i="15"/>
  <c r="F842" i="15"/>
  <c r="D842" i="15"/>
  <c r="H842" i="15" s="1"/>
  <c r="C842" i="15"/>
  <c r="I842" i="15"/>
  <c r="B842" i="15"/>
  <c r="B534" i="11"/>
  <c r="G534" i="11" s="1"/>
  <c r="I534" i="11" s="1"/>
  <c r="A535" i="11" s="1"/>
  <c r="D534" i="11"/>
  <c r="C534" i="11"/>
  <c r="E534" i="11"/>
  <c r="F534" i="11"/>
  <c r="H533" i="11"/>
  <c r="A843" i="15" l="1"/>
  <c r="B535" i="11"/>
  <c r="G535" i="11" s="1"/>
  <c r="I535" i="11" s="1"/>
  <c r="A536" i="11" s="1"/>
  <c r="E535" i="11"/>
  <c r="C535" i="11"/>
  <c r="D535" i="11"/>
  <c r="H534" i="11"/>
  <c r="F843" i="15" l="1"/>
  <c r="B843" i="15"/>
  <c r="G843" i="15"/>
  <c r="D843" i="15"/>
  <c r="H843" i="15" s="1"/>
  <c r="I843" i="15"/>
  <c r="E843" i="15"/>
  <c r="C843" i="15"/>
  <c r="E536" i="11"/>
  <c r="C536" i="11"/>
  <c r="D536" i="11"/>
  <c r="H536" i="11" s="1"/>
  <c r="B536" i="11"/>
  <c r="G536" i="11" s="1"/>
  <c r="I536" i="11" s="1"/>
  <c r="A537" i="11" s="1"/>
  <c r="H535" i="11"/>
  <c r="F535" i="11"/>
  <c r="A844" i="15" l="1"/>
  <c r="C537" i="11"/>
  <c r="E537" i="11"/>
  <c r="D537" i="11"/>
  <c r="B537" i="11"/>
  <c r="G537" i="11" s="1"/>
  <c r="I537" i="11" s="1"/>
  <c r="A538" i="11" s="1"/>
  <c r="F537" i="11"/>
  <c r="F536" i="11"/>
  <c r="D844" i="15" l="1"/>
  <c r="H844" i="15" s="1"/>
  <c r="F844" i="15"/>
  <c r="G844" i="15"/>
  <c r="I844" i="15"/>
  <c r="E844" i="15"/>
  <c r="C844" i="15"/>
  <c r="B844" i="15"/>
  <c r="C538" i="11"/>
  <c r="E538" i="11"/>
  <c r="F538" i="11"/>
  <c r="D538" i="11"/>
  <c r="H538" i="11" s="1"/>
  <c r="B538" i="11"/>
  <c r="G538" i="11" s="1"/>
  <c r="I538" i="11" s="1"/>
  <c r="A539" i="11" s="1"/>
  <c r="H537" i="11"/>
  <c r="A845" i="15" l="1"/>
  <c r="E539" i="11"/>
  <c r="C539" i="11"/>
  <c r="B539" i="11"/>
  <c r="G539" i="11" s="1"/>
  <c r="D539" i="11"/>
  <c r="H539" i="11" s="1"/>
  <c r="F539" i="11"/>
  <c r="E845" i="15" l="1"/>
  <c r="B845" i="15"/>
  <c r="I845" i="15"/>
  <c r="F845" i="15"/>
  <c r="G845" i="15"/>
  <c r="D845" i="15"/>
  <c r="H845" i="15" s="1"/>
  <c r="C845" i="15"/>
  <c r="I539" i="11"/>
  <c r="A540" i="11" s="1"/>
  <c r="A846" i="15" l="1"/>
  <c r="B540" i="11"/>
  <c r="G540" i="11" s="1"/>
  <c r="E540" i="11"/>
  <c r="D540" i="11"/>
  <c r="H540" i="11" s="1"/>
  <c r="F540" i="11"/>
  <c r="C540" i="11"/>
  <c r="B846" i="15" l="1"/>
  <c r="F846" i="15"/>
  <c r="C846" i="15"/>
  <c r="D846" i="15"/>
  <c r="H846" i="15" s="1"/>
  <c r="E846" i="15"/>
  <c r="G846" i="15"/>
  <c r="I846" i="15"/>
  <c r="I540" i="11"/>
  <c r="A541" i="11" s="1"/>
  <c r="A847" i="15" l="1"/>
  <c r="C541" i="11"/>
  <c r="B541" i="11"/>
  <c r="G541" i="11" s="1"/>
  <c r="D541" i="11"/>
  <c r="H541" i="11" s="1"/>
  <c r="E541" i="11"/>
  <c r="F541" i="11"/>
  <c r="I847" i="15" l="1"/>
  <c r="G847" i="15"/>
  <c r="C847" i="15"/>
  <c r="E847" i="15"/>
  <c r="B847" i="15"/>
  <c r="D847" i="15"/>
  <c r="H847" i="15" s="1"/>
  <c r="F847" i="15"/>
  <c r="I541" i="11"/>
  <c r="A542" i="11" s="1"/>
  <c r="A848" i="15" l="1"/>
  <c r="B542" i="11"/>
  <c r="G542" i="11" s="1"/>
  <c r="E542" i="11"/>
  <c r="F542" i="11"/>
  <c r="D542" i="11"/>
  <c r="H542" i="11" s="1"/>
  <c r="C542" i="11"/>
  <c r="I542" i="11"/>
  <c r="A543" i="11" s="1"/>
  <c r="F848" i="15" l="1"/>
  <c r="G848" i="15"/>
  <c r="I848" i="15"/>
  <c r="E848" i="15"/>
  <c r="C848" i="15"/>
  <c r="B848" i="15"/>
  <c r="D848" i="15"/>
  <c r="H848" i="15" s="1"/>
  <c r="C543" i="11"/>
  <c r="E543" i="11"/>
  <c r="D543" i="11"/>
  <c r="B543" i="11"/>
  <c r="G543" i="11" s="1"/>
  <c r="I543" i="11" s="1"/>
  <c r="A544" i="11" s="1"/>
  <c r="F543" i="11"/>
  <c r="A849" i="15" l="1"/>
  <c r="E544" i="11"/>
  <c r="B544" i="11"/>
  <c r="G544" i="11" s="1"/>
  <c r="C544" i="11"/>
  <c r="F544" i="11"/>
  <c r="D544" i="11"/>
  <c r="H544" i="11" s="1"/>
  <c r="I544" i="11"/>
  <c r="A545" i="11" s="1"/>
  <c r="H543" i="11"/>
  <c r="G849" i="15" l="1"/>
  <c r="F849" i="15"/>
  <c r="D849" i="15"/>
  <c r="H849" i="15" s="1"/>
  <c r="C849" i="15"/>
  <c r="B849" i="15"/>
  <c r="I849" i="15"/>
  <c r="E849" i="15"/>
  <c r="E545" i="11"/>
  <c r="C545" i="11"/>
  <c r="D545" i="11"/>
  <c r="H545" i="11" s="1"/>
  <c r="B545" i="11"/>
  <c r="G545" i="11" s="1"/>
  <c r="I545" i="11" s="1"/>
  <c r="A546" i="11" s="1"/>
  <c r="F545" i="11"/>
  <c r="A850" i="15" l="1"/>
  <c r="B546" i="11"/>
  <c r="G546" i="11" s="1"/>
  <c r="E546" i="11"/>
  <c r="D546" i="11"/>
  <c r="H546" i="11" s="1"/>
  <c r="C546" i="11"/>
  <c r="F546" i="11"/>
  <c r="I546" i="11"/>
  <c r="A547" i="11" s="1"/>
  <c r="F850" i="15" l="1"/>
  <c r="I850" i="15"/>
  <c r="C850" i="15"/>
  <c r="D850" i="15"/>
  <c r="H850" i="15" s="1"/>
  <c r="B850" i="15"/>
  <c r="G850" i="15"/>
  <c r="E850" i="15"/>
  <c r="C547" i="11"/>
  <c r="B547" i="11"/>
  <c r="G547" i="11" s="1"/>
  <c r="D547" i="11"/>
  <c r="H547" i="11" s="1"/>
  <c r="E547" i="11"/>
  <c r="I547" i="11"/>
  <c r="A548" i="11" s="1"/>
  <c r="F547" i="11"/>
  <c r="A851" i="15" l="1"/>
  <c r="B548" i="11"/>
  <c r="G548" i="11" s="1"/>
  <c r="C548" i="11"/>
  <c r="D548" i="11"/>
  <c r="I548" i="11" s="1"/>
  <c r="A549" i="11" s="1"/>
  <c r="F548" i="11"/>
  <c r="E548" i="11"/>
  <c r="E851" i="15" l="1"/>
  <c r="F851" i="15"/>
  <c r="B851" i="15"/>
  <c r="G851" i="15"/>
  <c r="I851" i="15"/>
  <c r="D851" i="15"/>
  <c r="H851" i="15" s="1"/>
  <c r="C851" i="15"/>
  <c r="F549" i="11"/>
  <c r="D549" i="11"/>
  <c r="C549" i="11"/>
  <c r="E549" i="11"/>
  <c r="B549" i="11"/>
  <c r="G549" i="11" s="1"/>
  <c r="I549" i="11" s="1"/>
  <c r="A550" i="11" s="1"/>
  <c r="H548" i="11"/>
  <c r="A852" i="15" l="1"/>
  <c r="H549" i="11"/>
  <c r="F550" i="11"/>
  <c r="C550" i="11"/>
  <c r="D550" i="11"/>
  <c r="H550" i="11" s="1"/>
  <c r="B550" i="11"/>
  <c r="G550" i="11" s="1"/>
  <c r="I550" i="11" s="1"/>
  <c r="A551" i="11" s="1"/>
  <c r="E550" i="11"/>
  <c r="C852" i="15" l="1"/>
  <c r="E852" i="15"/>
  <c r="G852" i="15"/>
  <c r="D852" i="15"/>
  <c r="H852" i="15" s="1"/>
  <c r="I852" i="15"/>
  <c r="F852" i="15"/>
  <c r="B852" i="15"/>
  <c r="D551" i="11"/>
  <c r="F551" i="11"/>
  <c r="E551" i="11"/>
  <c r="C551" i="11"/>
  <c r="B551" i="11"/>
  <c r="G551" i="11" s="1"/>
  <c r="I551" i="11" s="1"/>
  <c r="A552" i="11" s="1"/>
  <c r="A853" i="15" l="1"/>
  <c r="B552" i="11"/>
  <c r="G552" i="11" s="1"/>
  <c r="D552" i="11"/>
  <c r="H552" i="11" s="1"/>
  <c r="C552" i="11"/>
  <c r="E552" i="11"/>
  <c r="I552" i="11"/>
  <c r="A553" i="11" s="1"/>
  <c r="F552" i="11"/>
  <c r="H551" i="11"/>
  <c r="B853" i="15" l="1"/>
  <c r="I853" i="15"/>
  <c r="E853" i="15"/>
  <c r="F853" i="15"/>
  <c r="C853" i="15"/>
  <c r="D853" i="15"/>
  <c r="H853" i="15" s="1"/>
  <c r="G853" i="15"/>
  <c r="E553" i="11"/>
  <c r="F553" i="11"/>
  <c r="B553" i="11"/>
  <c r="G553" i="11" s="1"/>
  <c r="I553" i="11" s="1"/>
  <c r="A554" i="11" s="1"/>
  <c r="D553" i="11"/>
  <c r="H553" i="11" s="1"/>
  <c r="C553" i="11"/>
  <c r="A854" i="15" l="1"/>
  <c r="C554" i="11"/>
  <c r="F554" i="11"/>
  <c r="E554" i="11"/>
  <c r="D554" i="11"/>
  <c r="H554" i="11" s="1"/>
  <c r="B554" i="11"/>
  <c r="G554" i="11" s="1"/>
  <c r="I554" i="11" s="1"/>
  <c r="A555" i="11" s="1"/>
  <c r="E854" i="15" l="1"/>
  <c r="B854" i="15"/>
  <c r="C854" i="15"/>
  <c r="D854" i="15"/>
  <c r="H854" i="15" s="1"/>
  <c r="G854" i="15"/>
  <c r="I854" i="15"/>
  <c r="F854" i="15"/>
  <c r="C555" i="11"/>
  <c r="B555" i="11"/>
  <c r="G555" i="11" s="1"/>
  <c r="D555" i="11"/>
  <c r="H555" i="11" s="1"/>
  <c r="E555" i="11"/>
  <c r="F555" i="11"/>
  <c r="I555" i="11"/>
  <c r="A556" i="11" s="1"/>
  <c r="A855" i="15" l="1"/>
  <c r="C556" i="11"/>
  <c r="D556" i="11"/>
  <c r="F556" i="11"/>
  <c r="B556" i="11"/>
  <c r="G556" i="11" s="1"/>
  <c r="I556" i="11" s="1"/>
  <c r="A557" i="11" s="1"/>
  <c r="E556" i="11"/>
  <c r="E855" i="15" l="1"/>
  <c r="D855" i="15"/>
  <c r="H855" i="15" s="1"/>
  <c r="F855" i="15"/>
  <c r="C855" i="15"/>
  <c r="G855" i="15"/>
  <c r="I855" i="15"/>
  <c r="B855" i="15"/>
  <c r="E557" i="11"/>
  <c r="C557" i="11"/>
  <c r="F557" i="11"/>
  <c r="D557" i="11"/>
  <c r="H557" i="11" s="1"/>
  <c r="B557" i="11"/>
  <c r="G557" i="11" s="1"/>
  <c r="H556" i="11"/>
  <c r="A856" i="15" l="1"/>
  <c r="I557" i="11"/>
  <c r="A558" i="11" s="1"/>
  <c r="E856" i="15" l="1"/>
  <c r="C856" i="15"/>
  <c r="D856" i="15"/>
  <c r="H856" i="15" s="1"/>
  <c r="B856" i="15"/>
  <c r="G856" i="15"/>
  <c r="I856" i="15"/>
  <c r="F856" i="15"/>
  <c r="D558" i="11"/>
  <c r="H558" i="11" s="1"/>
  <c r="B558" i="11"/>
  <c r="G558" i="11" s="1"/>
  <c r="I558" i="11" s="1"/>
  <c r="A559" i="11" s="1"/>
  <c r="C558" i="11"/>
  <c r="F558" i="11"/>
  <c r="E558" i="11"/>
  <c r="A857" i="15" l="1"/>
  <c r="E559" i="11"/>
  <c r="B559" i="11"/>
  <c r="G559" i="11" s="1"/>
  <c r="F559" i="11"/>
  <c r="D559" i="11"/>
  <c r="H559" i="11" s="1"/>
  <c r="C559" i="11"/>
  <c r="C857" i="15" l="1"/>
  <c r="I857" i="15"/>
  <c r="B857" i="15"/>
  <c r="G857" i="15"/>
  <c r="E857" i="15"/>
  <c r="D857" i="15"/>
  <c r="H857" i="15" s="1"/>
  <c r="F857" i="15"/>
  <c r="I559" i="11"/>
  <c r="A560" i="11" s="1"/>
  <c r="A858" i="15" l="1"/>
  <c r="D560" i="11"/>
  <c r="E560" i="11"/>
  <c r="F560" i="11"/>
  <c r="C560" i="11"/>
  <c r="B560" i="11"/>
  <c r="G560" i="11" s="1"/>
  <c r="I560" i="11" s="1"/>
  <c r="A561" i="11" s="1"/>
  <c r="I858" i="15" l="1"/>
  <c r="C858" i="15"/>
  <c r="E858" i="15"/>
  <c r="G858" i="15"/>
  <c r="B858" i="15"/>
  <c r="F858" i="15"/>
  <c r="D858" i="15"/>
  <c r="H858" i="15" s="1"/>
  <c r="B561" i="11"/>
  <c r="G561" i="11" s="1"/>
  <c r="C561" i="11"/>
  <c r="E561" i="11"/>
  <c r="F561" i="11"/>
  <c r="D561" i="11"/>
  <c r="H561" i="11" s="1"/>
  <c r="I561" i="11"/>
  <c r="A562" i="11" s="1"/>
  <c r="H560" i="11"/>
  <c r="A859" i="15" l="1"/>
  <c r="E562" i="11"/>
  <c r="D562" i="11"/>
  <c r="B562" i="11"/>
  <c r="G562" i="11" s="1"/>
  <c r="I562" i="11" s="1"/>
  <c r="A563" i="11" s="1"/>
  <c r="C562" i="11"/>
  <c r="F562" i="11"/>
  <c r="E859" i="15" l="1"/>
  <c r="D859" i="15"/>
  <c r="H859" i="15" s="1"/>
  <c r="G859" i="15"/>
  <c r="F859" i="15"/>
  <c r="C859" i="15"/>
  <c r="B859" i="15"/>
  <c r="I859" i="15"/>
  <c r="D563" i="11"/>
  <c r="C563" i="11"/>
  <c r="E563" i="11"/>
  <c r="B563" i="11"/>
  <c r="G563" i="11" s="1"/>
  <c r="I563" i="11" s="1"/>
  <c r="A564" i="11" s="1"/>
  <c r="H562" i="11"/>
  <c r="A860" i="15" l="1"/>
  <c r="E564" i="11"/>
  <c r="D564" i="11"/>
  <c r="B564" i="11"/>
  <c r="G564" i="11" s="1"/>
  <c r="I564" i="11" s="1"/>
  <c r="A565" i="11" s="1"/>
  <c r="C564" i="11"/>
  <c r="F564" i="11"/>
  <c r="F563" i="11"/>
  <c r="H563" i="11"/>
  <c r="E860" i="15" l="1"/>
  <c r="I860" i="15"/>
  <c r="F860" i="15"/>
  <c r="D860" i="15"/>
  <c r="H860" i="15" s="1"/>
  <c r="B860" i="15"/>
  <c r="G860" i="15"/>
  <c r="C860" i="15"/>
  <c r="C565" i="11"/>
  <c r="E565" i="11"/>
  <c r="F565" i="11"/>
  <c r="B565" i="11"/>
  <c r="G565" i="11" s="1"/>
  <c r="I565" i="11" s="1"/>
  <c r="A566" i="11" s="1"/>
  <c r="D565" i="11"/>
  <c r="H565" i="11" s="1"/>
  <c r="H564" i="11"/>
  <c r="A861" i="15" l="1"/>
  <c r="D566" i="11"/>
  <c r="E566" i="11"/>
  <c r="F566" i="11"/>
  <c r="B566" i="11"/>
  <c r="G566" i="11" s="1"/>
  <c r="I566" i="11" s="1"/>
  <c r="A567" i="11" s="1"/>
  <c r="C566" i="11"/>
  <c r="E861" i="15" l="1"/>
  <c r="C861" i="15"/>
  <c r="F861" i="15"/>
  <c r="B861" i="15"/>
  <c r="I861" i="15"/>
  <c r="D861" i="15"/>
  <c r="H861" i="15" s="1"/>
  <c r="G861" i="15"/>
  <c r="C567" i="11"/>
  <c r="B567" i="11"/>
  <c r="G567" i="11" s="1"/>
  <c r="D567" i="11"/>
  <c r="H567" i="11" s="1"/>
  <c r="E567" i="11"/>
  <c r="H566" i="11"/>
  <c r="A862" i="15" l="1"/>
  <c r="I567" i="11"/>
  <c r="A568" i="11" s="1"/>
  <c r="F567" i="11"/>
  <c r="F862" i="15" l="1"/>
  <c r="C862" i="15"/>
  <c r="G862" i="15"/>
  <c r="B862" i="15"/>
  <c r="I862" i="15"/>
  <c r="D862" i="15"/>
  <c r="H862" i="15" s="1"/>
  <c r="E862" i="15"/>
  <c r="B568" i="11"/>
  <c r="G568" i="11" s="1"/>
  <c r="C568" i="11"/>
  <c r="E568" i="11"/>
  <c r="D568" i="11"/>
  <c r="H568" i="11" s="1"/>
  <c r="A863" i="15" l="1"/>
  <c r="I568" i="11"/>
  <c r="A569" i="11" s="1"/>
  <c r="F568" i="11"/>
  <c r="I863" i="15" l="1"/>
  <c r="C863" i="15"/>
  <c r="E863" i="15"/>
  <c r="D863" i="15"/>
  <c r="H863" i="15" s="1"/>
  <c r="G863" i="15"/>
  <c r="F863" i="15"/>
  <c r="B863" i="15"/>
  <c r="D569" i="11"/>
  <c r="F569" i="11"/>
  <c r="E569" i="11"/>
  <c r="B569" i="11"/>
  <c r="G569" i="11" s="1"/>
  <c r="I569" i="11" s="1"/>
  <c r="A570" i="11" s="1"/>
  <c r="C569" i="11"/>
  <c r="A864" i="15" l="1"/>
  <c r="B570" i="11"/>
  <c r="G570" i="11"/>
  <c r="I570" i="11" s="1"/>
  <c r="A571" i="11" s="1"/>
  <c r="E570" i="11"/>
  <c r="C570" i="11"/>
  <c r="D570" i="11"/>
  <c r="H570" i="11" s="1"/>
  <c r="H569" i="11"/>
  <c r="G864" i="15" l="1"/>
  <c r="I864" i="15"/>
  <c r="C864" i="15"/>
  <c r="B864" i="15"/>
  <c r="E864" i="15"/>
  <c r="F864" i="15"/>
  <c r="D864" i="15"/>
  <c r="H864" i="15" s="1"/>
  <c r="D571" i="11"/>
  <c r="B571" i="11"/>
  <c r="F571" i="11"/>
  <c r="G571" i="11"/>
  <c r="I571" i="11" s="1"/>
  <c r="A572" i="11" s="1"/>
  <c r="E571" i="11"/>
  <c r="C571" i="11"/>
  <c r="F570" i="11"/>
  <c r="A865" i="15" l="1"/>
  <c r="E572" i="11"/>
  <c r="F572" i="11"/>
  <c r="B572" i="11"/>
  <c r="G572" i="11" s="1"/>
  <c r="I572" i="11" s="1"/>
  <c r="A573" i="11" s="1"/>
  <c r="D572" i="11"/>
  <c r="H572" i="11" s="1"/>
  <c r="C572" i="11"/>
  <c r="H571" i="11"/>
  <c r="C865" i="15" l="1"/>
  <c r="E865" i="15"/>
  <c r="G865" i="15"/>
  <c r="F865" i="15"/>
  <c r="I865" i="15"/>
  <c r="B865" i="15"/>
  <c r="D865" i="15"/>
  <c r="H865" i="15" s="1"/>
  <c r="B573" i="11"/>
  <c r="G573" i="11" s="1"/>
  <c r="E573" i="11"/>
  <c r="F573" i="11"/>
  <c r="D573" i="11"/>
  <c r="H573" i="11" s="1"/>
  <c r="C573" i="11"/>
  <c r="I573" i="11"/>
  <c r="A574" i="11" s="1"/>
  <c r="A866" i="15" l="1"/>
  <c r="B574" i="11"/>
  <c r="G574" i="11" s="1"/>
  <c r="E574" i="11"/>
  <c r="F574" i="11"/>
  <c r="D574" i="11"/>
  <c r="H574" i="11" s="1"/>
  <c r="C574" i="11"/>
  <c r="I574" i="11"/>
  <c r="A575" i="11" s="1"/>
  <c r="G866" i="15" l="1"/>
  <c r="I866" i="15"/>
  <c r="B866" i="15"/>
  <c r="D866" i="15"/>
  <c r="H866" i="15" s="1"/>
  <c r="E866" i="15"/>
  <c r="C866" i="15"/>
  <c r="F866" i="15"/>
  <c r="D575" i="11"/>
  <c r="F575" i="11"/>
  <c r="E575" i="11"/>
  <c r="C575" i="11"/>
  <c r="B575" i="11"/>
  <c r="G575" i="11" s="1"/>
  <c r="I575" i="11" s="1"/>
  <c r="A576" i="11" s="1"/>
  <c r="A867" i="15" l="1"/>
  <c r="D576" i="11"/>
  <c r="F576" i="11"/>
  <c r="B576" i="11"/>
  <c r="G576" i="11" s="1"/>
  <c r="I576" i="11" s="1"/>
  <c r="A577" i="11" s="1"/>
  <c r="E576" i="11"/>
  <c r="C576" i="11"/>
  <c r="H575" i="11"/>
  <c r="D867" i="15" l="1"/>
  <c r="H867" i="15" s="1"/>
  <c r="F867" i="15"/>
  <c r="E867" i="15"/>
  <c r="C867" i="15"/>
  <c r="B867" i="15"/>
  <c r="G867" i="15"/>
  <c r="I867" i="15"/>
  <c r="C577" i="11"/>
  <c r="B577" i="11"/>
  <c r="G577" i="11" s="1"/>
  <c r="D577" i="11"/>
  <c r="H577" i="11" s="1"/>
  <c r="E577" i="11"/>
  <c r="I577" i="11"/>
  <c r="A578" i="11" s="1"/>
  <c r="F577" i="11"/>
  <c r="H576" i="11"/>
  <c r="A868" i="15" l="1"/>
  <c r="F578" i="11"/>
  <c r="D578" i="11"/>
  <c r="H578" i="11" s="1"/>
  <c r="E578" i="11"/>
  <c r="C578" i="11"/>
  <c r="B578" i="11"/>
  <c r="G578" i="11" s="1"/>
  <c r="I578" i="11" s="1"/>
  <c r="A579" i="11" s="1"/>
  <c r="F868" i="15" l="1"/>
  <c r="E868" i="15"/>
  <c r="B868" i="15"/>
  <c r="I868" i="15"/>
  <c r="D868" i="15"/>
  <c r="H868" i="15" s="1"/>
  <c r="G868" i="15"/>
  <c r="C868" i="15"/>
  <c r="B579" i="11"/>
  <c r="G579" i="11" s="1"/>
  <c r="F579" i="11"/>
  <c r="D579" i="11"/>
  <c r="H579" i="11" s="1"/>
  <c r="C579" i="11"/>
  <c r="E579" i="11"/>
  <c r="I579" i="11"/>
  <c r="A580" i="11" s="1"/>
  <c r="A869" i="15" l="1"/>
  <c r="C580" i="11"/>
  <c r="D580" i="11"/>
  <c r="H580" i="11" s="1"/>
  <c r="B580" i="11"/>
  <c r="G580" i="11" s="1"/>
  <c r="I580" i="11" s="1"/>
  <c r="A581" i="11" s="1"/>
  <c r="F580" i="11"/>
  <c r="E580" i="11"/>
  <c r="I869" i="15" l="1"/>
  <c r="D869" i="15"/>
  <c r="H869" i="15" s="1"/>
  <c r="G869" i="15"/>
  <c r="B869" i="15"/>
  <c r="C869" i="15"/>
  <c r="F869" i="15"/>
  <c r="E869" i="15"/>
  <c r="D581" i="11"/>
  <c r="B581" i="11"/>
  <c r="G581" i="11" s="1"/>
  <c r="I581" i="11" s="1"/>
  <c r="A582" i="11" s="1"/>
  <c r="E581" i="11"/>
  <c r="C581" i="11"/>
  <c r="A870" i="15" l="1"/>
  <c r="C582" i="11"/>
  <c r="E582" i="11"/>
  <c r="B582" i="11"/>
  <c r="G582" i="11" s="1"/>
  <c r="D582" i="11"/>
  <c r="H582" i="11" s="1"/>
  <c r="F582" i="11"/>
  <c r="F581" i="11"/>
  <c r="H581" i="11"/>
  <c r="D870" i="15" l="1"/>
  <c r="H870" i="15" s="1"/>
  <c r="B870" i="15"/>
  <c r="I870" i="15"/>
  <c r="E870" i="15"/>
  <c r="F870" i="15"/>
  <c r="C870" i="15"/>
  <c r="G870" i="15"/>
  <c r="I582" i="11"/>
  <c r="A583" i="11" s="1"/>
  <c r="A871" i="15" l="1"/>
  <c r="F583" i="11"/>
  <c r="C583" i="11"/>
  <c r="B583" i="11"/>
  <c r="G583" i="11" s="1"/>
  <c r="I583" i="11" s="1"/>
  <c r="A584" i="11" s="1"/>
  <c r="E583" i="11"/>
  <c r="D583" i="11"/>
  <c r="H583" i="11" s="1"/>
  <c r="I871" i="15" l="1"/>
  <c r="F871" i="15"/>
  <c r="B871" i="15"/>
  <c r="G871" i="15"/>
  <c r="D871" i="15"/>
  <c r="H871" i="15" s="1"/>
  <c r="E871" i="15"/>
  <c r="C871" i="15"/>
  <c r="D584" i="11"/>
  <c r="E584" i="11"/>
  <c r="B584" i="11"/>
  <c r="G584" i="11" s="1"/>
  <c r="I584" i="11" s="1"/>
  <c r="A585" i="11" s="1"/>
  <c r="C584" i="11"/>
  <c r="F584" i="11"/>
  <c r="A872" i="15" l="1"/>
  <c r="B585" i="11"/>
  <c r="D585" i="11"/>
  <c r="H585" i="11" s="1"/>
  <c r="G585" i="11"/>
  <c r="C585" i="11"/>
  <c r="F585" i="11"/>
  <c r="E585" i="11"/>
  <c r="I585" i="11"/>
  <c r="A586" i="11" s="1"/>
  <c r="H584" i="11"/>
  <c r="C872" i="15" l="1"/>
  <c r="B872" i="15"/>
  <c r="D872" i="15"/>
  <c r="H872" i="15" s="1"/>
  <c r="E872" i="15"/>
  <c r="F872" i="15"/>
  <c r="G872" i="15"/>
  <c r="I872" i="15"/>
  <c r="E586" i="11"/>
  <c r="F586" i="11"/>
  <c r="D586" i="11"/>
  <c r="H586" i="11" s="1"/>
  <c r="C586" i="11"/>
  <c r="B586" i="11"/>
  <c r="G586" i="11" s="1"/>
  <c r="I586" i="11" s="1"/>
  <c r="A587" i="11" s="1"/>
  <c r="A873" i="15" l="1"/>
  <c r="C587" i="11"/>
  <c r="F587" i="11"/>
  <c r="D587" i="11"/>
  <c r="E587" i="11"/>
  <c r="B587" i="11"/>
  <c r="G587" i="11" s="1"/>
  <c r="D873" i="15" l="1"/>
  <c r="H873" i="15" s="1"/>
  <c r="I873" i="15"/>
  <c r="E873" i="15"/>
  <c r="F873" i="15"/>
  <c r="C873" i="15"/>
  <c r="G873" i="15"/>
  <c r="B873" i="15"/>
  <c r="H587" i="11"/>
  <c r="I587" i="11"/>
  <c r="A588" i="11" s="1"/>
  <c r="A874" i="15" l="1"/>
  <c r="B588" i="11"/>
  <c r="G588" i="11" s="1"/>
  <c r="E588" i="11"/>
  <c r="C588" i="11"/>
  <c r="D588" i="11"/>
  <c r="H588" i="11" s="1"/>
  <c r="I588" i="11"/>
  <c r="A589" i="11" s="1"/>
  <c r="F588" i="11"/>
  <c r="D874" i="15" l="1"/>
  <c r="H874" i="15" s="1"/>
  <c r="I874" i="15"/>
  <c r="G874" i="15"/>
  <c r="C874" i="15"/>
  <c r="F874" i="15"/>
  <c r="B874" i="15"/>
  <c r="E874" i="15"/>
  <c r="B589" i="11"/>
  <c r="G589" i="11"/>
  <c r="F589" i="11"/>
  <c r="E589" i="11"/>
  <c r="D589" i="11"/>
  <c r="H589" i="11" s="1"/>
  <c r="C589" i="11"/>
  <c r="A875" i="15" l="1"/>
  <c r="I589" i="11"/>
  <c r="A590" i="11" s="1"/>
  <c r="C875" i="15" l="1"/>
  <c r="I875" i="15"/>
  <c r="F875" i="15"/>
  <c r="E875" i="15"/>
  <c r="G875" i="15"/>
  <c r="D875" i="15"/>
  <c r="H875" i="15" s="1"/>
  <c r="B875" i="15"/>
  <c r="E590" i="11"/>
  <c r="F590" i="11"/>
  <c r="D590" i="11"/>
  <c r="H590" i="11" s="1"/>
  <c r="C590" i="11"/>
  <c r="B590" i="11"/>
  <c r="G590" i="11" s="1"/>
  <c r="I590" i="11" s="1"/>
  <c r="A591" i="11" s="1"/>
  <c r="A876" i="15" l="1"/>
  <c r="C591" i="11"/>
  <c r="B591" i="11"/>
  <c r="G591" i="11" s="1"/>
  <c r="F591" i="11"/>
  <c r="D591" i="11"/>
  <c r="H591" i="11" s="1"/>
  <c r="I591" i="11"/>
  <c r="A592" i="11" s="1"/>
  <c r="E591" i="11"/>
  <c r="G876" i="15" l="1"/>
  <c r="F876" i="15"/>
  <c r="C876" i="15"/>
  <c r="I876" i="15"/>
  <c r="D876" i="15"/>
  <c r="H876" i="15" s="1"/>
  <c r="E876" i="15"/>
  <c r="B876" i="15"/>
  <c r="F592" i="11"/>
  <c r="D592" i="11"/>
  <c r="E592" i="11"/>
  <c r="B592" i="11"/>
  <c r="G592" i="11" s="1"/>
  <c r="I592" i="11" s="1"/>
  <c r="A593" i="11" s="1"/>
  <c r="C592" i="11"/>
  <c r="A877" i="15" l="1"/>
  <c r="B593" i="11"/>
  <c r="G593" i="11" s="1"/>
  <c r="C593" i="11"/>
  <c r="E593" i="11"/>
  <c r="D593" i="11"/>
  <c r="H593" i="11" s="1"/>
  <c r="F593" i="11"/>
  <c r="I593" i="11"/>
  <c r="A594" i="11" s="1"/>
  <c r="H592" i="11"/>
  <c r="D877" i="15" l="1"/>
  <c r="H877" i="15" s="1"/>
  <c r="G877" i="15"/>
  <c r="C877" i="15"/>
  <c r="F877" i="15"/>
  <c r="I877" i="15"/>
  <c r="B877" i="15"/>
  <c r="E877" i="15"/>
  <c r="D594" i="11"/>
  <c r="C594" i="11"/>
  <c r="B594" i="11"/>
  <c r="G594" i="11" s="1"/>
  <c r="E594" i="11"/>
  <c r="I594" i="11"/>
  <c r="A595" i="11" s="1"/>
  <c r="A878" i="15" l="1"/>
  <c r="C595" i="11"/>
  <c r="F595" i="11"/>
  <c r="D595" i="11"/>
  <c r="E595" i="11"/>
  <c r="B595" i="11"/>
  <c r="G595" i="11" s="1"/>
  <c r="I595" i="11" s="1"/>
  <c r="A596" i="11" s="1"/>
  <c r="F594" i="11"/>
  <c r="H594" i="11"/>
  <c r="D878" i="15" l="1"/>
  <c r="H878" i="15" s="1"/>
  <c r="E878" i="15"/>
  <c r="B878" i="15"/>
  <c r="C878" i="15"/>
  <c r="I878" i="15"/>
  <c r="F878" i="15"/>
  <c r="G878" i="15"/>
  <c r="D596" i="11"/>
  <c r="C596" i="11"/>
  <c r="B596" i="11"/>
  <c r="G596" i="11" s="1"/>
  <c r="I596" i="11" s="1"/>
  <c r="A597" i="11" s="1"/>
  <c r="E596" i="11"/>
  <c r="F596" i="11"/>
  <c r="H595" i="11"/>
  <c r="A879" i="15" l="1"/>
  <c r="E597" i="11"/>
  <c r="C597" i="11"/>
  <c r="D597" i="11"/>
  <c r="F597" i="11"/>
  <c r="B597" i="11"/>
  <c r="G597" i="11" s="1"/>
  <c r="I597" i="11" s="1"/>
  <c r="A598" i="11" s="1"/>
  <c r="H596" i="11"/>
  <c r="E879" i="15" l="1"/>
  <c r="F879" i="15"/>
  <c r="D879" i="15"/>
  <c r="H879" i="15" s="1"/>
  <c r="C879" i="15"/>
  <c r="G879" i="15"/>
  <c r="B879" i="15"/>
  <c r="I879" i="15"/>
  <c r="B598" i="11"/>
  <c r="E598" i="11"/>
  <c r="G598" i="11"/>
  <c r="C598" i="11"/>
  <c r="D598" i="11"/>
  <c r="H598" i="11" s="1"/>
  <c r="F598" i="11"/>
  <c r="H597" i="11"/>
  <c r="A880" i="15" l="1"/>
  <c r="I598" i="11"/>
  <c r="A599" i="11" s="1"/>
  <c r="F880" i="15" l="1"/>
  <c r="I880" i="15"/>
  <c r="E880" i="15"/>
  <c r="G880" i="15"/>
  <c r="C880" i="15"/>
  <c r="B880" i="15"/>
  <c r="D880" i="15"/>
  <c r="H880" i="15" s="1"/>
  <c r="D599" i="11"/>
  <c r="F599" i="11"/>
  <c r="C599" i="11"/>
  <c r="B599" i="11"/>
  <c r="G599" i="11" s="1"/>
  <c r="I599" i="11" s="1"/>
  <c r="A600" i="11" s="1"/>
  <c r="E599" i="11"/>
  <c r="A881" i="15" l="1"/>
  <c r="D600" i="11"/>
  <c r="F600" i="11"/>
  <c r="E600" i="11"/>
  <c r="C600" i="11"/>
  <c r="B600" i="11"/>
  <c r="G600" i="11" s="1"/>
  <c r="I600" i="11" s="1"/>
  <c r="A601" i="11" s="1"/>
  <c r="H599" i="11"/>
  <c r="D881" i="15" l="1"/>
  <c r="H881" i="15" s="1"/>
  <c r="G881" i="15"/>
  <c r="F881" i="15"/>
  <c r="B881" i="15"/>
  <c r="I881" i="15"/>
  <c r="C881" i="15"/>
  <c r="E881" i="15"/>
  <c r="D601" i="11"/>
  <c r="H601" i="11" s="1"/>
  <c r="B601" i="11"/>
  <c r="G601" i="11" s="1"/>
  <c r="I601" i="11" s="1"/>
  <c r="A602" i="11" s="1"/>
  <c r="E601" i="11"/>
  <c r="C601" i="11"/>
  <c r="F601" i="11"/>
  <c r="H600" i="11"/>
  <c r="A882" i="15" l="1"/>
  <c r="D602" i="11"/>
  <c r="E602" i="11"/>
  <c r="B602" i="11"/>
  <c r="G602" i="11" s="1"/>
  <c r="I602" i="11" s="1"/>
  <c r="A603" i="11" s="1"/>
  <c r="C602" i="11"/>
  <c r="F602" i="11"/>
  <c r="C882" i="15" l="1"/>
  <c r="G882" i="15"/>
  <c r="D882" i="15"/>
  <c r="H882" i="15" s="1"/>
  <c r="I882" i="15"/>
  <c r="F882" i="15"/>
  <c r="E882" i="15"/>
  <c r="B882" i="15"/>
  <c r="B603" i="11"/>
  <c r="G603" i="11" s="1"/>
  <c r="C603" i="11"/>
  <c r="D603" i="11"/>
  <c r="H603" i="11" s="1"/>
  <c r="E603" i="11"/>
  <c r="F603" i="11"/>
  <c r="H602" i="11"/>
  <c r="A883" i="15" l="1"/>
  <c r="I603" i="11"/>
  <c r="A604" i="11" s="1"/>
  <c r="C883" i="15" l="1"/>
  <c r="F883" i="15"/>
  <c r="G883" i="15"/>
  <c r="E883" i="15"/>
  <c r="I883" i="15"/>
  <c r="B883" i="15"/>
  <c r="D883" i="15"/>
  <c r="H883" i="15" s="1"/>
  <c r="C604" i="11"/>
  <c r="E604" i="11"/>
  <c r="B604" i="11"/>
  <c r="G604" i="11" s="1"/>
  <c r="D604" i="11"/>
  <c r="H604" i="11" s="1"/>
  <c r="F604" i="11"/>
  <c r="A884" i="15" l="1"/>
  <c r="I604" i="11"/>
  <c r="A605" i="11" s="1"/>
  <c r="F884" i="15" l="1"/>
  <c r="I884" i="15"/>
  <c r="B884" i="15"/>
  <c r="C884" i="15"/>
  <c r="E884" i="15"/>
  <c r="D884" i="15"/>
  <c r="H884" i="15" s="1"/>
  <c r="G884" i="15"/>
  <c r="B605" i="11"/>
  <c r="G605" i="11" s="1"/>
  <c r="C605" i="11"/>
  <c r="D605" i="11"/>
  <c r="H605" i="11" s="1"/>
  <c r="F605" i="11"/>
  <c r="E605" i="11"/>
  <c r="I605" i="11"/>
  <c r="A606" i="11" s="1"/>
  <c r="A885" i="15" l="1"/>
  <c r="C606" i="11"/>
  <c r="B606" i="11"/>
  <c r="G606" i="11" s="1"/>
  <c r="E606" i="11"/>
  <c r="D606" i="11"/>
  <c r="H606" i="11" s="1"/>
  <c r="F606" i="11"/>
  <c r="G885" i="15" l="1"/>
  <c r="C885" i="15"/>
  <c r="F885" i="15"/>
  <c r="B885" i="15"/>
  <c r="E885" i="15"/>
  <c r="D885" i="15"/>
  <c r="H885" i="15" s="1"/>
  <c r="I885" i="15"/>
  <c r="I606" i="11"/>
  <c r="A607" i="11" s="1"/>
  <c r="A886" i="15" l="1"/>
  <c r="E607" i="11"/>
  <c r="F607" i="11"/>
  <c r="B607" i="11"/>
  <c r="G607" i="11" s="1"/>
  <c r="I607" i="11" s="1"/>
  <c r="A608" i="11" s="1"/>
  <c r="D607" i="11"/>
  <c r="H607" i="11" s="1"/>
  <c r="C607" i="11"/>
  <c r="G886" i="15" l="1"/>
  <c r="B886" i="15"/>
  <c r="I886" i="15"/>
  <c r="F886" i="15"/>
  <c r="D886" i="15"/>
  <c r="H886" i="15" s="1"/>
  <c r="C886" i="15"/>
  <c r="E886" i="15"/>
  <c r="F608" i="11"/>
  <c r="D608" i="11"/>
  <c r="E608" i="11"/>
  <c r="B608" i="11"/>
  <c r="G608" i="11" s="1"/>
  <c r="I608" i="11" s="1"/>
  <c r="A609" i="11" s="1"/>
  <c r="C608" i="11"/>
  <c r="A887" i="15" l="1"/>
  <c r="C609" i="11"/>
  <c r="B609" i="11"/>
  <c r="G609" i="11" s="1"/>
  <c r="E609" i="11"/>
  <c r="F609" i="11"/>
  <c r="D609" i="11"/>
  <c r="H609" i="11" s="1"/>
  <c r="H608" i="11"/>
  <c r="I887" i="15" l="1"/>
  <c r="F887" i="15"/>
  <c r="G887" i="15"/>
  <c r="B887" i="15"/>
  <c r="D887" i="15"/>
  <c r="H887" i="15" s="1"/>
  <c r="C887" i="15"/>
  <c r="E887" i="15"/>
  <c r="I609" i="11"/>
  <c r="A610" i="11" s="1"/>
  <c r="A888" i="15" l="1"/>
  <c r="C610" i="11"/>
  <c r="D610" i="11"/>
  <c r="H610" i="11" s="1"/>
  <c r="B610" i="11"/>
  <c r="G610" i="11" s="1"/>
  <c r="I610" i="11" s="1"/>
  <c r="A611" i="11" s="1"/>
  <c r="E610" i="11"/>
  <c r="F610" i="11"/>
  <c r="F888" i="15" l="1"/>
  <c r="I888" i="15"/>
  <c r="D888" i="15"/>
  <c r="H888" i="15" s="1"/>
  <c r="B888" i="15"/>
  <c r="E888" i="15"/>
  <c r="G888" i="15"/>
  <c r="C888" i="15"/>
  <c r="F611" i="11"/>
  <c r="D611" i="11"/>
  <c r="C611" i="11"/>
  <c r="B611" i="11"/>
  <c r="G611" i="11" s="1"/>
  <c r="I611" i="11" s="1"/>
  <c r="A612" i="11" s="1"/>
  <c r="E611" i="11"/>
  <c r="A889" i="15" l="1"/>
  <c r="E612" i="11"/>
  <c r="C612" i="11"/>
  <c r="B612" i="11"/>
  <c r="G612" i="11" s="1"/>
  <c r="I612" i="11" s="1"/>
  <c r="A613" i="11" s="1"/>
  <c r="D612" i="11"/>
  <c r="H612" i="11" s="1"/>
  <c r="F612" i="11"/>
  <c r="H611" i="11"/>
  <c r="E889" i="15" l="1"/>
  <c r="D889" i="15"/>
  <c r="H889" i="15" s="1"/>
  <c r="C889" i="15"/>
  <c r="F889" i="15"/>
  <c r="G889" i="15"/>
  <c r="B889" i="15"/>
  <c r="I889" i="15"/>
  <c r="E613" i="11"/>
  <c r="B613" i="11"/>
  <c r="G613" i="11"/>
  <c r="I613" i="11" s="1"/>
  <c r="A614" i="11" s="1"/>
  <c r="D613" i="11"/>
  <c r="H613" i="11" s="1"/>
  <c r="F613" i="11"/>
  <c r="C613" i="11"/>
  <c r="A890" i="15" l="1"/>
  <c r="E614" i="11"/>
  <c r="D614" i="11"/>
  <c r="B614" i="11"/>
  <c r="G614" i="11" s="1"/>
  <c r="I614" i="11" s="1"/>
  <c r="A615" i="11" s="1"/>
  <c r="C614" i="11"/>
  <c r="F614" i="11"/>
  <c r="F890" i="15" l="1"/>
  <c r="C890" i="15"/>
  <c r="I890" i="15"/>
  <c r="B890" i="15"/>
  <c r="D890" i="15"/>
  <c r="H890" i="15" s="1"/>
  <c r="E890" i="15"/>
  <c r="G890" i="15"/>
  <c r="D615" i="11"/>
  <c r="E615" i="11"/>
  <c r="C615" i="11"/>
  <c r="F615" i="11"/>
  <c r="B615" i="11"/>
  <c r="G615" i="11" s="1"/>
  <c r="I615" i="11" s="1"/>
  <c r="A616" i="11" s="1"/>
  <c r="H614" i="11"/>
  <c r="A891" i="15" l="1"/>
  <c r="D616" i="11"/>
  <c r="F616" i="11"/>
  <c r="E616" i="11"/>
  <c r="B616" i="11"/>
  <c r="G616" i="11" s="1"/>
  <c r="I616" i="11" s="1"/>
  <c r="A617" i="11" s="1"/>
  <c r="C616" i="11"/>
  <c r="H615" i="11"/>
  <c r="F891" i="15" l="1"/>
  <c r="D891" i="15"/>
  <c r="H891" i="15" s="1"/>
  <c r="I891" i="15"/>
  <c r="E891" i="15"/>
  <c r="B891" i="15"/>
  <c r="C891" i="15"/>
  <c r="G891" i="15"/>
  <c r="D617" i="11"/>
  <c r="B617" i="11"/>
  <c r="F617" i="11"/>
  <c r="G617" i="11"/>
  <c r="I617" i="11" s="1"/>
  <c r="A618" i="11" s="1"/>
  <c r="E617" i="11"/>
  <c r="C617" i="11"/>
  <c r="H616" i="11"/>
  <c r="A892" i="15" l="1"/>
  <c r="C618" i="11"/>
  <c r="D618" i="11"/>
  <c r="H618" i="11" s="1"/>
  <c r="B618" i="11"/>
  <c r="G618" i="11" s="1"/>
  <c r="I618" i="11" s="1"/>
  <c r="A619" i="11" s="1"/>
  <c r="E618" i="11"/>
  <c r="H617" i="11"/>
  <c r="B892" i="15" l="1"/>
  <c r="E892" i="15"/>
  <c r="C892" i="15"/>
  <c r="F892" i="15"/>
  <c r="I892" i="15"/>
  <c r="G892" i="15"/>
  <c r="D892" i="15"/>
  <c r="H892" i="15" s="1"/>
  <c r="D619" i="11"/>
  <c r="C619" i="11"/>
  <c r="B619" i="11"/>
  <c r="G619" i="11" s="1"/>
  <c r="I619" i="11" s="1"/>
  <c r="A620" i="11" s="1"/>
  <c r="E619" i="11"/>
  <c r="F619" i="11"/>
  <c r="F618" i="11"/>
  <c r="A893" i="15" l="1"/>
  <c r="E620" i="11"/>
  <c r="B620" i="11"/>
  <c r="G620" i="11" s="1"/>
  <c r="C620" i="11"/>
  <c r="D620" i="11"/>
  <c r="H620" i="11" s="1"/>
  <c r="F620" i="11"/>
  <c r="I620" i="11"/>
  <c r="A621" i="11" s="1"/>
  <c r="H619" i="11"/>
  <c r="F893" i="15" l="1"/>
  <c r="I893" i="15"/>
  <c r="E893" i="15"/>
  <c r="B893" i="15"/>
  <c r="D893" i="15"/>
  <c r="H893" i="15" s="1"/>
  <c r="G893" i="15"/>
  <c r="C893" i="15"/>
  <c r="F621" i="11"/>
  <c r="C621" i="11"/>
  <c r="B621" i="11"/>
  <c r="G621" i="11" s="1"/>
  <c r="D621" i="11"/>
  <c r="H621" i="11" s="1"/>
  <c r="E621" i="11"/>
  <c r="I621" i="11"/>
  <c r="A622" i="11" s="1"/>
  <c r="A894" i="15" l="1"/>
  <c r="B622" i="11"/>
  <c r="G622" i="11" s="1"/>
  <c r="F622" i="11"/>
  <c r="D622" i="11"/>
  <c r="H622" i="11" s="1"/>
  <c r="E622" i="11"/>
  <c r="C622" i="11"/>
  <c r="I622" i="11"/>
  <c r="A623" i="11" s="1"/>
  <c r="I894" i="15" l="1"/>
  <c r="D894" i="15"/>
  <c r="H894" i="15" s="1"/>
  <c r="C894" i="15"/>
  <c r="E894" i="15"/>
  <c r="B894" i="15"/>
  <c r="F894" i="15"/>
  <c r="G894" i="15"/>
  <c r="D623" i="11"/>
  <c r="C623" i="11"/>
  <c r="F623" i="11"/>
  <c r="E623" i="11"/>
  <c r="B623" i="11"/>
  <c r="G623" i="11" s="1"/>
  <c r="I623" i="11" s="1"/>
  <c r="A624" i="11" s="1"/>
  <c r="A895" i="15" l="1"/>
  <c r="B624" i="11"/>
  <c r="G624" i="11" s="1"/>
  <c r="E624" i="11"/>
  <c r="D624" i="11"/>
  <c r="H624" i="11" s="1"/>
  <c r="C624" i="11"/>
  <c r="I624" i="11"/>
  <c r="A625" i="11" s="1"/>
  <c r="F624" i="11"/>
  <c r="H623" i="11"/>
  <c r="D895" i="15" l="1"/>
  <c r="H895" i="15" s="1"/>
  <c r="F895" i="15"/>
  <c r="E895" i="15"/>
  <c r="B895" i="15"/>
  <c r="G895" i="15"/>
  <c r="C895" i="15"/>
  <c r="I895" i="15"/>
  <c r="E625" i="11"/>
  <c r="D625" i="11"/>
  <c r="H625" i="11" s="1"/>
  <c r="B625" i="11"/>
  <c r="G625" i="11" s="1"/>
  <c r="I625" i="11" s="1"/>
  <c r="A626" i="11" s="1"/>
  <c r="F625" i="11"/>
  <c r="C625" i="11"/>
  <c r="A896" i="15" l="1"/>
  <c r="D626" i="11"/>
  <c r="E626" i="11"/>
  <c r="C626" i="11"/>
  <c r="F626" i="11"/>
  <c r="B626" i="11"/>
  <c r="G626" i="11" s="1"/>
  <c r="I626" i="11" s="1"/>
  <c r="A627" i="11" s="1"/>
  <c r="I896" i="15" l="1"/>
  <c r="F896" i="15"/>
  <c r="C896" i="15"/>
  <c r="E896" i="15"/>
  <c r="G896" i="15"/>
  <c r="B896" i="15"/>
  <c r="D896" i="15"/>
  <c r="H896" i="15" s="1"/>
  <c r="D627" i="11"/>
  <c r="H627" i="11" s="1"/>
  <c r="B627" i="11"/>
  <c r="G627" i="11" s="1"/>
  <c r="I627" i="11" s="1"/>
  <c r="A628" i="11" s="1"/>
  <c r="E627" i="11"/>
  <c r="C627" i="11"/>
  <c r="F627" i="11"/>
  <c r="H626" i="11"/>
  <c r="A897" i="15" l="1"/>
  <c r="D628" i="11"/>
  <c r="C628" i="11"/>
  <c r="E628" i="11"/>
  <c r="B628" i="11"/>
  <c r="G628" i="11" s="1"/>
  <c r="I628" i="11" s="1"/>
  <c r="A629" i="11" s="1"/>
  <c r="F628" i="11"/>
  <c r="B897" i="15" l="1"/>
  <c r="C897" i="15"/>
  <c r="E897" i="15"/>
  <c r="F897" i="15"/>
  <c r="D897" i="15"/>
  <c r="H897" i="15" s="1"/>
  <c r="G897" i="15"/>
  <c r="I897" i="15"/>
  <c r="E629" i="11"/>
  <c r="F629" i="11"/>
  <c r="C629" i="11"/>
  <c r="D629" i="11"/>
  <c r="B629" i="11"/>
  <c r="G629" i="11" s="1"/>
  <c r="I629" i="11" s="1"/>
  <c r="A630" i="11" s="1"/>
  <c r="H628" i="11"/>
  <c r="A898" i="15" l="1"/>
  <c r="D630" i="11"/>
  <c r="H630" i="11" s="1"/>
  <c r="B630" i="11"/>
  <c r="G630" i="11" s="1"/>
  <c r="C630" i="11"/>
  <c r="F630" i="11"/>
  <c r="E630" i="11"/>
  <c r="I630" i="11"/>
  <c r="A631" i="11" s="1"/>
  <c r="H629" i="11"/>
  <c r="D898" i="15" l="1"/>
  <c r="H898" i="15" s="1"/>
  <c r="E898" i="15"/>
  <c r="F898" i="15"/>
  <c r="G898" i="15"/>
  <c r="B898" i="15"/>
  <c r="C898" i="15"/>
  <c r="I898" i="15"/>
  <c r="E631" i="11"/>
  <c r="D631" i="11"/>
  <c r="H631" i="11" s="1"/>
  <c r="B631" i="11"/>
  <c r="G631" i="11" s="1"/>
  <c r="I631" i="11" s="1"/>
  <c r="A632" i="11" s="1"/>
  <c r="C631" i="11"/>
  <c r="F631" i="11"/>
  <c r="A899" i="15" l="1"/>
  <c r="B632" i="11"/>
  <c r="G632" i="11" s="1"/>
  <c r="E632" i="11"/>
  <c r="D632" i="11"/>
  <c r="H632" i="11" s="1"/>
  <c r="F632" i="11"/>
  <c r="C632" i="11"/>
  <c r="I632" i="11"/>
  <c r="A633" i="11" s="1"/>
  <c r="F899" i="15" l="1"/>
  <c r="D899" i="15"/>
  <c r="H899" i="15" s="1"/>
  <c r="B899" i="15"/>
  <c r="G899" i="15"/>
  <c r="I899" i="15"/>
  <c r="E899" i="15"/>
  <c r="C899" i="15"/>
  <c r="D633" i="11"/>
  <c r="H633" i="11" s="1"/>
  <c r="B633" i="11"/>
  <c r="G633" i="11" s="1"/>
  <c r="E633" i="11"/>
  <c r="C633" i="11"/>
  <c r="F633" i="11"/>
  <c r="I633" i="11"/>
  <c r="A634" i="11" s="1"/>
  <c r="A900" i="15" l="1"/>
  <c r="D634" i="11"/>
  <c r="E634" i="11"/>
  <c r="B634" i="11"/>
  <c r="G634" i="11" s="1"/>
  <c r="I634" i="11" s="1"/>
  <c r="A635" i="11" s="1"/>
  <c r="F634" i="11"/>
  <c r="C634" i="11"/>
  <c r="D900" i="15" l="1"/>
  <c r="H900" i="15" s="1"/>
  <c r="G900" i="15"/>
  <c r="I900" i="15"/>
  <c r="E900" i="15"/>
  <c r="F900" i="15"/>
  <c r="C900" i="15"/>
  <c r="B900" i="15"/>
  <c r="B635" i="11"/>
  <c r="G635" i="11" s="1"/>
  <c r="F635" i="11"/>
  <c r="D635" i="11"/>
  <c r="H635" i="11" s="1"/>
  <c r="C635" i="11"/>
  <c r="E635" i="11"/>
  <c r="I635" i="11"/>
  <c r="A636" i="11" s="1"/>
  <c r="H634" i="11"/>
  <c r="A901" i="15" l="1"/>
  <c r="C636" i="11"/>
  <c r="B636" i="11"/>
  <c r="E636" i="11"/>
  <c r="G636" i="11"/>
  <c r="F636" i="11"/>
  <c r="D636" i="11"/>
  <c r="H636" i="11" s="1"/>
  <c r="I636" i="11"/>
  <c r="A637" i="11" s="1"/>
  <c r="F901" i="15" l="1"/>
  <c r="D901" i="15"/>
  <c r="H901" i="15" s="1"/>
  <c r="G901" i="15"/>
  <c r="C901" i="15"/>
  <c r="I901" i="15"/>
  <c r="B901" i="15"/>
  <c r="E901" i="15"/>
  <c r="E637" i="11"/>
  <c r="B637" i="11"/>
  <c r="G637" i="11" s="1"/>
  <c r="D637" i="11"/>
  <c r="H637" i="11" s="1"/>
  <c r="C637" i="11"/>
  <c r="F637" i="11"/>
  <c r="I637" i="11"/>
  <c r="A638" i="11" s="1"/>
  <c r="A902" i="15" l="1"/>
  <c r="C638" i="11"/>
  <c r="D638" i="11"/>
  <c r="F638" i="11"/>
  <c r="B638" i="11"/>
  <c r="G638" i="11" s="1"/>
  <c r="I638" i="11" s="1"/>
  <c r="A639" i="11" s="1"/>
  <c r="E638" i="11"/>
  <c r="E902" i="15" l="1"/>
  <c r="C902" i="15"/>
  <c r="B902" i="15"/>
  <c r="G902" i="15"/>
  <c r="D902" i="15"/>
  <c r="H902" i="15" s="1"/>
  <c r="F902" i="15"/>
  <c r="I902" i="15"/>
  <c r="C639" i="11"/>
  <c r="E639" i="11"/>
  <c r="B639" i="11"/>
  <c r="G639" i="11" s="1"/>
  <c r="D639" i="11"/>
  <c r="H639" i="11" s="1"/>
  <c r="F639" i="11"/>
  <c r="H638" i="11"/>
  <c r="A903" i="15" l="1"/>
  <c r="I639" i="11"/>
  <c r="A640" i="11" s="1"/>
  <c r="D903" i="15" l="1"/>
  <c r="H903" i="15" s="1"/>
  <c r="G903" i="15"/>
  <c r="F903" i="15"/>
  <c r="I903" i="15"/>
  <c r="B903" i="15"/>
  <c r="E903" i="15"/>
  <c r="C903" i="15"/>
  <c r="C640" i="11"/>
  <c r="E640" i="11"/>
  <c r="D640" i="11"/>
  <c r="H640" i="11" s="1"/>
  <c r="B640" i="11"/>
  <c r="G640" i="11" s="1"/>
  <c r="I640" i="11" s="1"/>
  <c r="A641" i="11" s="1"/>
  <c r="F640" i="11"/>
  <c r="A904" i="15" l="1"/>
  <c r="E641" i="11"/>
  <c r="B641" i="11"/>
  <c r="G641" i="11" s="1"/>
  <c r="D641" i="11"/>
  <c r="H641" i="11" s="1"/>
  <c r="C641" i="11"/>
  <c r="F641" i="11"/>
  <c r="I641" i="11"/>
  <c r="A642" i="11" s="1"/>
  <c r="E904" i="15" l="1"/>
  <c r="B904" i="15"/>
  <c r="C904" i="15"/>
  <c r="F904" i="15"/>
  <c r="I904" i="15"/>
  <c r="G904" i="15"/>
  <c r="D904" i="15"/>
  <c r="H904" i="15" s="1"/>
  <c r="C642" i="11"/>
  <c r="F642" i="11"/>
  <c r="E642" i="11"/>
  <c r="D642" i="11"/>
  <c r="H642" i="11" s="1"/>
  <c r="B642" i="11"/>
  <c r="G642" i="11" s="1"/>
  <c r="I642" i="11" s="1"/>
  <c r="A643" i="11" s="1"/>
  <c r="A905" i="15" l="1"/>
  <c r="D643" i="11"/>
  <c r="C643" i="11"/>
  <c r="F643" i="11"/>
  <c r="B643" i="11"/>
  <c r="G643" i="11" s="1"/>
  <c r="I643" i="11" s="1"/>
  <c r="A644" i="11" s="1"/>
  <c r="E643" i="11"/>
  <c r="I905" i="15" l="1"/>
  <c r="F905" i="15"/>
  <c r="C905" i="15"/>
  <c r="E905" i="15"/>
  <c r="B905" i="15"/>
  <c r="D905" i="15"/>
  <c r="H905" i="15" s="1"/>
  <c r="G905" i="15"/>
  <c r="E644" i="11"/>
  <c r="C644" i="11"/>
  <c r="B644" i="11"/>
  <c r="G644" i="11" s="1"/>
  <c r="F644" i="11"/>
  <c r="D644" i="11"/>
  <c r="H644" i="11" s="1"/>
  <c r="H643" i="11"/>
  <c r="A906" i="15" l="1"/>
  <c r="I644" i="11"/>
  <c r="A645" i="11" s="1"/>
  <c r="G906" i="15" l="1"/>
  <c r="D906" i="15"/>
  <c r="H906" i="15" s="1"/>
  <c r="F906" i="15"/>
  <c r="E906" i="15"/>
  <c r="C906" i="15"/>
  <c r="I906" i="15"/>
  <c r="B906" i="15"/>
  <c r="E645" i="11"/>
  <c r="C645" i="11"/>
  <c r="F645" i="11"/>
  <c r="B645" i="11"/>
  <c r="G645" i="11" s="1"/>
  <c r="D645" i="11"/>
  <c r="H645" i="11" s="1"/>
  <c r="A907" i="15" l="1"/>
  <c r="I645" i="11"/>
  <c r="A646" i="11" s="1"/>
  <c r="F907" i="15" l="1"/>
  <c r="C907" i="15"/>
  <c r="G907" i="15"/>
  <c r="B907" i="15"/>
  <c r="I907" i="15"/>
  <c r="E907" i="15"/>
  <c r="D907" i="15"/>
  <c r="H907" i="15" s="1"/>
  <c r="D646" i="11"/>
  <c r="H646" i="11" s="1"/>
  <c r="B646" i="11"/>
  <c r="G646" i="11" s="1"/>
  <c r="C646" i="11"/>
  <c r="F646" i="11"/>
  <c r="I646" i="11"/>
  <c r="A647" i="11" s="1"/>
  <c r="E646" i="11"/>
  <c r="A908" i="15" l="1"/>
  <c r="C647" i="11"/>
  <c r="E647" i="11"/>
  <c r="B647" i="11"/>
  <c r="D647" i="11"/>
  <c r="H647" i="11" s="1"/>
  <c r="F647" i="11"/>
  <c r="G647" i="11"/>
  <c r="G908" i="15" l="1"/>
  <c r="B908" i="15"/>
  <c r="C908" i="15"/>
  <c r="D908" i="15"/>
  <c r="H908" i="15" s="1"/>
  <c r="I908" i="15"/>
  <c r="E908" i="15"/>
  <c r="F908" i="15"/>
  <c r="I647" i="11"/>
  <c r="A648" i="11" s="1"/>
  <c r="A909" i="15" l="1"/>
  <c r="E648" i="11"/>
  <c r="F648" i="11"/>
  <c r="D648" i="11"/>
  <c r="H648" i="11" s="1"/>
  <c r="C648" i="11"/>
  <c r="B648" i="11"/>
  <c r="G648" i="11" s="1"/>
  <c r="I648" i="11" s="1"/>
  <c r="A649" i="11" s="1"/>
  <c r="C909" i="15" l="1"/>
  <c r="B909" i="15"/>
  <c r="D909" i="15"/>
  <c r="H909" i="15" s="1"/>
  <c r="F909" i="15"/>
  <c r="E909" i="15"/>
  <c r="G909" i="15"/>
  <c r="I909" i="15"/>
  <c r="F649" i="11"/>
  <c r="D649" i="11"/>
  <c r="C649" i="11"/>
  <c r="E649" i="11"/>
  <c r="B649" i="11"/>
  <c r="G649" i="11" s="1"/>
  <c r="I649" i="11" s="1"/>
  <c r="A650" i="11" s="1"/>
  <c r="A910" i="15" l="1"/>
  <c r="B650" i="11"/>
  <c r="G650" i="11" s="1"/>
  <c r="D650" i="11"/>
  <c r="H650" i="11" s="1"/>
  <c r="C650" i="11"/>
  <c r="E650" i="11"/>
  <c r="I650" i="11"/>
  <c r="A651" i="11" s="1"/>
  <c r="F650" i="11"/>
  <c r="H649" i="11"/>
  <c r="F910" i="15" l="1"/>
  <c r="I910" i="15"/>
  <c r="G910" i="15"/>
  <c r="D910" i="15"/>
  <c r="H910" i="15" s="1"/>
  <c r="B910" i="15"/>
  <c r="E910" i="15"/>
  <c r="C910" i="15"/>
  <c r="E651" i="11"/>
  <c r="D651" i="11"/>
  <c r="H651" i="11" s="1"/>
  <c r="C651" i="11"/>
  <c r="B651" i="11"/>
  <c r="G651" i="11" s="1"/>
  <c r="I651" i="11" s="1"/>
  <c r="A652" i="11" s="1"/>
  <c r="F651" i="11"/>
  <c r="A911" i="15" l="1"/>
  <c r="E652" i="11"/>
  <c r="D652" i="11"/>
  <c r="C652" i="11"/>
  <c r="B652" i="11"/>
  <c r="G652" i="11" s="1"/>
  <c r="I652" i="11" s="1"/>
  <c r="A653" i="11" s="1"/>
  <c r="F652" i="11"/>
  <c r="I911" i="15" l="1"/>
  <c r="G911" i="15"/>
  <c r="C911" i="15"/>
  <c r="B911" i="15"/>
  <c r="E911" i="15"/>
  <c r="F911" i="15"/>
  <c r="D911" i="15"/>
  <c r="H911" i="15" s="1"/>
  <c r="E653" i="11"/>
  <c r="B653" i="11"/>
  <c r="G653" i="11" s="1"/>
  <c r="C653" i="11"/>
  <c r="D653" i="11"/>
  <c r="H653" i="11" s="1"/>
  <c r="F653" i="11"/>
  <c r="H652" i="11"/>
  <c r="A912" i="15" l="1"/>
  <c r="I653" i="11"/>
  <c r="A654" i="11" s="1"/>
  <c r="E912" i="15" l="1"/>
  <c r="G912" i="15"/>
  <c r="C912" i="15"/>
  <c r="I912" i="15"/>
  <c r="D912" i="15"/>
  <c r="H912" i="15" s="1"/>
  <c r="F912" i="15"/>
  <c r="B912" i="15"/>
  <c r="E654" i="11"/>
  <c r="B654" i="11"/>
  <c r="G654" i="11" s="1"/>
  <c r="I654" i="11" s="1"/>
  <c r="A655" i="11" s="1"/>
  <c r="C654" i="11"/>
  <c r="D654" i="11"/>
  <c r="H654" i="11" s="1"/>
  <c r="A913" i="15" l="1"/>
  <c r="C655" i="11"/>
  <c r="B655" i="11"/>
  <c r="G655" i="11" s="1"/>
  <c r="E655" i="11"/>
  <c r="F655" i="11"/>
  <c r="D655" i="11"/>
  <c r="H655" i="11" s="1"/>
  <c r="F654" i="11"/>
  <c r="C913" i="15" l="1"/>
  <c r="B913" i="15"/>
  <c r="D913" i="15"/>
  <c r="H913" i="15" s="1"/>
  <c r="F913" i="15"/>
  <c r="G913" i="15"/>
  <c r="I913" i="15"/>
  <c r="E913" i="15"/>
  <c r="I655" i="11"/>
  <c r="A656" i="11" s="1"/>
  <c r="A914" i="15" l="1"/>
  <c r="B656" i="11"/>
  <c r="G656" i="11" s="1"/>
  <c r="E656" i="11"/>
  <c r="C656" i="11"/>
  <c r="D656" i="11"/>
  <c r="H656" i="11" s="1"/>
  <c r="F656" i="11"/>
  <c r="B914" i="15" l="1"/>
  <c r="F914" i="15"/>
  <c r="G914" i="15"/>
  <c r="C914" i="15"/>
  <c r="E914" i="15"/>
  <c r="D914" i="15"/>
  <c r="H914" i="15" s="1"/>
  <c r="I914" i="15"/>
  <c r="I656" i="11"/>
  <c r="A657" i="11" s="1"/>
  <c r="A915" i="15" l="1"/>
  <c r="E657" i="11"/>
  <c r="B657" i="11"/>
  <c r="G657" i="11" s="1"/>
  <c r="D657" i="11"/>
  <c r="H657" i="11" s="1"/>
  <c r="C657" i="11"/>
  <c r="F657" i="11"/>
  <c r="I657" i="11"/>
  <c r="A658" i="11" s="1"/>
  <c r="E915" i="15" l="1"/>
  <c r="I915" i="15"/>
  <c r="G915" i="15"/>
  <c r="C915" i="15"/>
  <c r="B915" i="15"/>
  <c r="D915" i="15"/>
  <c r="H915" i="15" s="1"/>
  <c r="F915" i="15"/>
  <c r="C658" i="11"/>
  <c r="B658" i="11"/>
  <c r="G658" i="11" s="1"/>
  <c r="E658" i="11"/>
  <c r="D658" i="11"/>
  <c r="H658" i="11" s="1"/>
  <c r="F658" i="11"/>
  <c r="I658" i="11"/>
  <c r="A659" i="11" s="1"/>
  <c r="A916" i="15" l="1"/>
  <c r="E659" i="11"/>
  <c r="C659" i="11"/>
  <c r="D659" i="11"/>
  <c r="H659" i="11" s="1"/>
  <c r="B659" i="11"/>
  <c r="G659" i="11" s="1"/>
  <c r="I659" i="11" s="1"/>
  <c r="A660" i="11" s="1"/>
  <c r="F916" i="15" l="1"/>
  <c r="G916" i="15"/>
  <c r="D916" i="15"/>
  <c r="H916" i="15" s="1"/>
  <c r="E916" i="15"/>
  <c r="I916" i="15"/>
  <c r="B916" i="15"/>
  <c r="C916" i="15"/>
  <c r="C660" i="11"/>
  <c r="D660" i="11"/>
  <c r="F660" i="11"/>
  <c r="E660" i="11"/>
  <c r="B660" i="11"/>
  <c r="G660" i="11" s="1"/>
  <c r="I660" i="11" s="1"/>
  <c r="A661" i="11" s="1"/>
  <c r="F659" i="11"/>
  <c r="A917" i="15" l="1"/>
  <c r="C661" i="11"/>
  <c r="E661" i="11"/>
  <c r="B661" i="11"/>
  <c r="G661" i="11" s="1"/>
  <c r="D661" i="11"/>
  <c r="H661" i="11" s="1"/>
  <c r="F661" i="11"/>
  <c r="H660" i="11"/>
  <c r="D917" i="15" l="1"/>
  <c r="H917" i="15" s="1"/>
  <c r="E917" i="15"/>
  <c r="C917" i="15"/>
  <c r="B917" i="15"/>
  <c r="F917" i="15"/>
  <c r="G917" i="15"/>
  <c r="I917" i="15"/>
  <c r="I661" i="11"/>
  <c r="A662" i="11" s="1"/>
  <c r="A918" i="15" l="1"/>
  <c r="D662" i="11"/>
  <c r="C662" i="11"/>
  <c r="E662" i="11"/>
  <c r="B662" i="11"/>
  <c r="G662" i="11" s="1"/>
  <c r="I662" i="11" s="1"/>
  <c r="A663" i="11" s="1"/>
  <c r="F662" i="11"/>
  <c r="G918" i="15" l="1"/>
  <c r="F918" i="15"/>
  <c r="C918" i="15"/>
  <c r="B918" i="15"/>
  <c r="E918" i="15"/>
  <c r="D918" i="15"/>
  <c r="H918" i="15" s="1"/>
  <c r="I918" i="15"/>
  <c r="E663" i="11"/>
  <c r="C663" i="11"/>
  <c r="F663" i="11"/>
  <c r="B663" i="11"/>
  <c r="G663" i="11" s="1"/>
  <c r="I663" i="11" s="1"/>
  <c r="A664" i="11" s="1"/>
  <c r="D663" i="11"/>
  <c r="H663" i="11" s="1"/>
  <c r="H662" i="11"/>
  <c r="A919" i="15" l="1"/>
  <c r="B664" i="11"/>
  <c r="G664" i="11" s="1"/>
  <c r="D664" i="11"/>
  <c r="H664" i="11" s="1"/>
  <c r="C664" i="11"/>
  <c r="E664" i="11"/>
  <c r="F664" i="11"/>
  <c r="I664" i="11"/>
  <c r="A665" i="11" s="1"/>
  <c r="F919" i="15" l="1"/>
  <c r="E919" i="15"/>
  <c r="D919" i="15"/>
  <c r="H919" i="15" s="1"/>
  <c r="G919" i="15"/>
  <c r="C919" i="15"/>
  <c r="I919" i="15"/>
  <c r="B919" i="15"/>
  <c r="E665" i="11"/>
  <c r="C665" i="11"/>
  <c r="D665" i="11"/>
  <c r="H665" i="11" s="1"/>
  <c r="B665" i="11"/>
  <c r="G665" i="11" s="1"/>
  <c r="I665" i="11" s="1"/>
  <c r="A666" i="11" s="1"/>
  <c r="F665" i="11"/>
  <c r="A920" i="15" l="1"/>
  <c r="B666" i="11"/>
  <c r="G666" i="11" s="1"/>
  <c r="D666" i="11"/>
  <c r="H666" i="11" s="1"/>
  <c r="E666" i="11"/>
  <c r="C666" i="11"/>
  <c r="F666" i="11"/>
  <c r="I666" i="11"/>
  <c r="A667" i="11" s="1"/>
  <c r="B920" i="15" l="1"/>
  <c r="D920" i="15"/>
  <c r="H920" i="15" s="1"/>
  <c r="I920" i="15"/>
  <c r="C920" i="15"/>
  <c r="E920" i="15"/>
  <c r="F920" i="15"/>
  <c r="G920" i="15"/>
  <c r="C667" i="11"/>
  <c r="F667" i="11"/>
  <c r="D667" i="11"/>
  <c r="E667" i="11"/>
  <c r="B667" i="11"/>
  <c r="G667" i="11" s="1"/>
  <c r="I667" i="11" s="1"/>
  <c r="A668" i="11" s="1"/>
  <c r="A921" i="15" l="1"/>
  <c r="E668" i="11"/>
  <c r="B668" i="11"/>
  <c r="G668" i="11" s="1"/>
  <c r="D668" i="11"/>
  <c r="H668" i="11" s="1"/>
  <c r="C668" i="11"/>
  <c r="F668" i="11"/>
  <c r="I668" i="11"/>
  <c r="A669" i="11" s="1"/>
  <c r="H667" i="11"/>
  <c r="I921" i="15" l="1"/>
  <c r="C921" i="15"/>
  <c r="G921" i="15"/>
  <c r="D921" i="15"/>
  <c r="H921" i="15" s="1"/>
  <c r="B921" i="15"/>
  <c r="F921" i="15"/>
  <c r="E921" i="15"/>
  <c r="E669" i="11"/>
  <c r="D669" i="11"/>
  <c r="H669" i="11" s="1"/>
  <c r="C669" i="11"/>
  <c r="B669" i="11"/>
  <c r="G669" i="11" s="1"/>
  <c r="I669" i="11" s="1"/>
  <c r="A670" i="11" s="1"/>
  <c r="A922" i="15" l="1"/>
  <c r="C670" i="11"/>
  <c r="E670" i="11"/>
  <c r="B670" i="11"/>
  <c r="G670" i="11" s="1"/>
  <c r="D670" i="11"/>
  <c r="H670" i="11" s="1"/>
  <c r="F670" i="11"/>
  <c r="F669" i="11"/>
  <c r="E922" i="15" l="1"/>
  <c r="F922" i="15"/>
  <c r="B922" i="15"/>
  <c r="D922" i="15"/>
  <c r="H922" i="15" s="1"/>
  <c r="G922" i="15"/>
  <c r="I922" i="15"/>
  <c r="C922" i="15"/>
  <c r="I670" i="11"/>
  <c r="A671" i="11" s="1"/>
  <c r="A923" i="15" l="1"/>
  <c r="E671" i="11"/>
  <c r="B671" i="11"/>
  <c r="G671" i="11" s="1"/>
  <c r="C671" i="11"/>
  <c r="D671" i="11"/>
  <c r="H671" i="11" s="1"/>
  <c r="F671" i="11"/>
  <c r="I671" i="11"/>
  <c r="A672" i="11" s="1"/>
  <c r="I923" i="15" l="1"/>
  <c r="C923" i="15"/>
  <c r="E923" i="15"/>
  <c r="D923" i="15"/>
  <c r="H923" i="15" s="1"/>
  <c r="F923" i="15"/>
  <c r="G923" i="15"/>
  <c r="B923" i="15"/>
  <c r="C672" i="11"/>
  <c r="D672" i="11"/>
  <c r="H672" i="11" s="1"/>
  <c r="B672" i="11"/>
  <c r="G672" i="11" s="1"/>
  <c r="I672" i="11" s="1"/>
  <c r="A673" i="11" s="1"/>
  <c r="E672" i="11"/>
  <c r="A924" i="15" l="1"/>
  <c r="B673" i="11"/>
  <c r="G673" i="11" s="1"/>
  <c r="F673" i="11"/>
  <c r="C673" i="11"/>
  <c r="E673" i="11"/>
  <c r="D673" i="11"/>
  <c r="H673" i="11" s="1"/>
  <c r="F672" i="11"/>
  <c r="E924" i="15" l="1"/>
  <c r="I924" i="15"/>
  <c r="B924" i="15"/>
  <c r="C924" i="15"/>
  <c r="D924" i="15"/>
  <c r="H924" i="15" s="1"/>
  <c r="G924" i="15"/>
  <c r="F924" i="15"/>
  <c r="I673" i="11"/>
  <c r="A674" i="11" s="1"/>
  <c r="A925" i="15" l="1"/>
  <c r="C674" i="11"/>
  <c r="D674" i="11"/>
  <c r="F674" i="11"/>
  <c r="B674" i="11"/>
  <c r="G674" i="11" s="1"/>
  <c r="I674" i="11" s="1"/>
  <c r="A675" i="11" s="1"/>
  <c r="E674" i="11"/>
  <c r="E925" i="15" l="1"/>
  <c r="F925" i="15"/>
  <c r="G925" i="15"/>
  <c r="D925" i="15"/>
  <c r="H925" i="15" s="1"/>
  <c r="B925" i="15"/>
  <c r="C925" i="15"/>
  <c r="I925" i="15"/>
  <c r="D675" i="11"/>
  <c r="E675" i="11"/>
  <c r="B675" i="11"/>
  <c r="G675" i="11" s="1"/>
  <c r="I675" i="11" s="1"/>
  <c r="A676" i="11" s="1"/>
  <c r="C675" i="11"/>
  <c r="F675" i="11"/>
  <c r="H674" i="11"/>
  <c r="A926" i="15" l="1"/>
  <c r="C676" i="11"/>
  <c r="E676" i="11"/>
  <c r="D676" i="11"/>
  <c r="H676" i="11" s="1"/>
  <c r="F676" i="11"/>
  <c r="B676" i="11"/>
  <c r="G676" i="11" s="1"/>
  <c r="I676" i="11" s="1"/>
  <c r="A677" i="11" s="1"/>
  <c r="H675" i="11"/>
  <c r="D926" i="15" l="1"/>
  <c r="H926" i="15" s="1"/>
  <c r="E926" i="15"/>
  <c r="C926" i="15"/>
  <c r="F926" i="15"/>
  <c r="B926" i="15"/>
  <c r="I926" i="15"/>
  <c r="G926" i="15"/>
  <c r="C677" i="11"/>
  <c r="D677" i="11"/>
  <c r="H677" i="11" s="1"/>
  <c r="B677" i="11"/>
  <c r="G677" i="11" s="1"/>
  <c r="I677" i="11" s="1"/>
  <c r="A678" i="11" s="1"/>
  <c r="F677" i="11"/>
  <c r="E677" i="11"/>
  <c r="A927" i="15" l="1"/>
  <c r="E678" i="11"/>
  <c r="C678" i="11"/>
  <c r="B678" i="11"/>
  <c r="G678" i="11" s="1"/>
  <c r="I678" i="11" s="1"/>
  <c r="A679" i="11" s="1"/>
  <c r="F678" i="11"/>
  <c r="D678" i="11"/>
  <c r="H678" i="11" s="1"/>
  <c r="I927" i="15" l="1"/>
  <c r="C927" i="15"/>
  <c r="E927" i="15"/>
  <c r="B927" i="15"/>
  <c r="F927" i="15"/>
  <c r="G927" i="15"/>
  <c r="D927" i="15"/>
  <c r="H927" i="15" s="1"/>
  <c r="D679" i="11"/>
  <c r="F679" i="11"/>
  <c r="B679" i="11"/>
  <c r="G679" i="11" s="1"/>
  <c r="I679" i="11" s="1"/>
  <c r="A680" i="11" s="1"/>
  <c r="C679" i="11"/>
  <c r="E679" i="11"/>
  <c r="A928" i="15" l="1"/>
  <c r="C680" i="11"/>
  <c r="D680" i="11"/>
  <c r="H680" i="11" s="1"/>
  <c r="B680" i="11"/>
  <c r="G680" i="11" s="1"/>
  <c r="I680" i="11" s="1"/>
  <c r="A681" i="11" s="1"/>
  <c r="E680" i="11"/>
  <c r="H679" i="11"/>
  <c r="C928" i="15" l="1"/>
  <c r="I928" i="15"/>
  <c r="E928" i="15"/>
  <c r="D928" i="15"/>
  <c r="H928" i="15" s="1"/>
  <c r="B928" i="15"/>
  <c r="F928" i="15"/>
  <c r="G928" i="15"/>
  <c r="E681" i="11"/>
  <c r="D681" i="11"/>
  <c r="H681" i="11" s="1"/>
  <c r="B681" i="11"/>
  <c r="G681" i="11" s="1"/>
  <c r="I681" i="11" s="1"/>
  <c r="A682" i="11" s="1"/>
  <c r="C681" i="11"/>
  <c r="F681" i="11"/>
  <c r="F680" i="11"/>
  <c r="A929" i="15" l="1"/>
  <c r="C682" i="11"/>
  <c r="B682" i="11"/>
  <c r="G682" i="11" s="1"/>
  <c r="E682" i="11"/>
  <c r="D682" i="11"/>
  <c r="H682" i="11" s="1"/>
  <c r="F682" i="11"/>
  <c r="I929" i="15" l="1"/>
  <c r="G929" i="15"/>
  <c r="B929" i="15"/>
  <c r="C929" i="15"/>
  <c r="D929" i="15"/>
  <c r="H929" i="15" s="1"/>
  <c r="E929" i="15"/>
  <c r="F929" i="15"/>
  <c r="I682" i="11"/>
  <c r="A683" i="11" s="1"/>
  <c r="A930" i="15" l="1"/>
  <c r="E683" i="11"/>
  <c r="B683" i="11"/>
  <c r="G683" i="11" s="1"/>
  <c r="C683" i="11"/>
  <c r="F683" i="11"/>
  <c r="D683" i="11"/>
  <c r="H683" i="11" s="1"/>
  <c r="I683" i="11"/>
  <c r="A684" i="11" s="1"/>
  <c r="I930" i="15" l="1"/>
  <c r="E930" i="15"/>
  <c r="B930" i="15"/>
  <c r="D930" i="15"/>
  <c r="H930" i="15" s="1"/>
  <c r="G930" i="15"/>
  <c r="F930" i="15"/>
  <c r="C930" i="15"/>
  <c r="B684" i="11"/>
  <c r="G684" i="11" s="1"/>
  <c r="C684" i="11"/>
  <c r="E684" i="11"/>
  <c r="F684" i="11"/>
  <c r="D684" i="11"/>
  <c r="H684" i="11" s="1"/>
  <c r="A931" i="15" l="1"/>
  <c r="I684" i="11"/>
  <c r="A685" i="11" s="1"/>
  <c r="I931" i="15" l="1"/>
  <c r="C931" i="15"/>
  <c r="E931" i="15"/>
  <c r="F931" i="15"/>
  <c r="G931" i="15"/>
  <c r="D931" i="15"/>
  <c r="H931" i="15" s="1"/>
  <c r="B931" i="15"/>
  <c r="D685" i="11"/>
  <c r="H685" i="11" s="1"/>
  <c r="B685" i="11"/>
  <c r="F685" i="11"/>
  <c r="E685" i="11"/>
  <c r="C685" i="11"/>
  <c r="G685" i="11"/>
  <c r="I685" i="11"/>
  <c r="A686" i="11" s="1"/>
  <c r="A932" i="15" l="1"/>
  <c r="F686" i="11"/>
  <c r="C686" i="11"/>
  <c r="E686" i="11"/>
  <c r="B686" i="11"/>
  <c r="G686" i="11" s="1"/>
  <c r="I686" i="11" s="1"/>
  <c r="A687" i="11" s="1"/>
  <c r="D686" i="11"/>
  <c r="H686" i="11" s="1"/>
  <c r="B932" i="15" l="1"/>
  <c r="G932" i="15"/>
  <c r="F932" i="15"/>
  <c r="D932" i="15"/>
  <c r="H932" i="15" s="1"/>
  <c r="E932" i="15"/>
  <c r="C932" i="15"/>
  <c r="I932" i="15"/>
  <c r="D687" i="11"/>
  <c r="B687" i="11"/>
  <c r="E687" i="11"/>
  <c r="C687" i="11"/>
  <c r="G687" i="11"/>
  <c r="I687" i="11" s="1"/>
  <c r="A688" i="11" s="1"/>
  <c r="F687" i="11"/>
  <c r="A933" i="15" l="1"/>
  <c r="C688" i="11"/>
  <c r="E688" i="11"/>
  <c r="F688" i="11"/>
  <c r="D688" i="11"/>
  <c r="H688" i="11" s="1"/>
  <c r="B688" i="11"/>
  <c r="G688" i="11" s="1"/>
  <c r="I688" i="11" s="1"/>
  <c r="A689" i="11" s="1"/>
  <c r="H687" i="11"/>
  <c r="C933" i="15" l="1"/>
  <c r="F933" i="15"/>
  <c r="E933" i="15"/>
  <c r="B933" i="15"/>
  <c r="G933" i="15"/>
  <c r="I933" i="15"/>
  <c r="D933" i="15"/>
  <c r="H933" i="15" s="1"/>
  <c r="B689" i="11"/>
  <c r="G689" i="11" s="1"/>
  <c r="E689" i="11"/>
  <c r="D689" i="11"/>
  <c r="H689" i="11" s="1"/>
  <c r="C689" i="11"/>
  <c r="F689" i="11"/>
  <c r="A934" i="15" l="1"/>
  <c r="I689" i="11"/>
  <c r="A690" i="11" s="1"/>
  <c r="G934" i="15" l="1"/>
  <c r="F934" i="15"/>
  <c r="D934" i="15"/>
  <c r="H934" i="15" s="1"/>
  <c r="B934" i="15"/>
  <c r="C934" i="15"/>
  <c r="E934" i="15"/>
  <c r="I934" i="15"/>
  <c r="D690" i="11"/>
  <c r="C690" i="11"/>
  <c r="E690" i="11"/>
  <c r="B690" i="11"/>
  <c r="G690" i="11" s="1"/>
  <c r="I690" i="11" s="1"/>
  <c r="A691" i="11" s="1"/>
  <c r="F690" i="11"/>
  <c r="A935" i="15" l="1"/>
  <c r="E691" i="11"/>
  <c r="B691" i="11"/>
  <c r="G691" i="11" s="1"/>
  <c r="C691" i="11"/>
  <c r="F691" i="11"/>
  <c r="D691" i="11"/>
  <c r="H691" i="11" s="1"/>
  <c r="I691" i="11"/>
  <c r="A692" i="11" s="1"/>
  <c r="H690" i="11"/>
  <c r="E935" i="15" l="1"/>
  <c r="G935" i="15"/>
  <c r="I935" i="15"/>
  <c r="B935" i="15"/>
  <c r="F935" i="15"/>
  <c r="D935" i="15"/>
  <c r="H935" i="15" s="1"/>
  <c r="C935" i="15"/>
  <c r="C692" i="11"/>
  <c r="B692" i="11"/>
  <c r="G692" i="11" s="1"/>
  <c r="E692" i="11"/>
  <c r="F692" i="11"/>
  <c r="D692" i="11"/>
  <c r="H692" i="11" s="1"/>
  <c r="A936" i="15" l="1"/>
  <c r="I692" i="11"/>
  <c r="A693" i="11" s="1"/>
  <c r="B936" i="15" l="1"/>
  <c r="I936" i="15"/>
  <c r="G936" i="15"/>
  <c r="D936" i="15"/>
  <c r="H936" i="15" s="1"/>
  <c r="F936" i="15"/>
  <c r="E936" i="15"/>
  <c r="C936" i="15"/>
  <c r="D693" i="11"/>
  <c r="H693" i="11" s="1"/>
  <c r="B693" i="11"/>
  <c r="G693" i="11" s="1"/>
  <c r="I693" i="11" s="1"/>
  <c r="A694" i="11" s="1"/>
  <c r="F693" i="11"/>
  <c r="E693" i="11"/>
  <c r="C693" i="11"/>
  <c r="A937" i="15" l="1"/>
  <c r="B694" i="11"/>
  <c r="G694" i="11" s="1"/>
  <c r="D694" i="11"/>
  <c r="H694" i="11" s="1"/>
  <c r="C694" i="11"/>
  <c r="F694" i="11"/>
  <c r="E694" i="11"/>
  <c r="I694" i="11"/>
  <c r="A695" i="11" s="1"/>
  <c r="F937" i="15" l="1"/>
  <c r="E937" i="15"/>
  <c r="B937" i="15"/>
  <c r="G937" i="15"/>
  <c r="D937" i="15"/>
  <c r="H937" i="15" s="1"/>
  <c r="C937" i="15"/>
  <c r="I937" i="15"/>
  <c r="B695" i="11"/>
  <c r="G695" i="11" s="1"/>
  <c r="D695" i="11"/>
  <c r="H695" i="11" s="1"/>
  <c r="C695" i="11"/>
  <c r="F695" i="11"/>
  <c r="E695" i="11"/>
  <c r="A938" i="15" l="1"/>
  <c r="I695" i="11"/>
  <c r="A696" i="11" s="1"/>
  <c r="B938" i="15" l="1"/>
  <c r="I938" i="15"/>
  <c r="D938" i="15"/>
  <c r="H938" i="15" s="1"/>
  <c r="G938" i="15"/>
  <c r="E938" i="15"/>
  <c r="C938" i="15"/>
  <c r="F938" i="15"/>
  <c r="C696" i="11"/>
  <c r="B696" i="11"/>
  <c r="G696" i="11" s="1"/>
  <c r="E696" i="11"/>
  <c r="D696" i="11"/>
  <c r="H696" i="11" s="1"/>
  <c r="F696" i="11"/>
  <c r="I696" i="11"/>
  <c r="A697" i="11" s="1"/>
  <c r="A939" i="15" l="1"/>
  <c r="C697" i="11"/>
  <c r="B697" i="11"/>
  <c r="G697" i="11" s="1"/>
  <c r="I697" i="11" s="1"/>
  <c r="A698" i="11" s="1"/>
  <c r="E697" i="11"/>
  <c r="D697" i="11"/>
  <c r="H697" i="11" s="1"/>
  <c r="F697" i="11"/>
  <c r="C939" i="15" l="1"/>
  <c r="B939" i="15"/>
  <c r="D939" i="15"/>
  <c r="H939" i="15" s="1"/>
  <c r="E939" i="15"/>
  <c r="F939" i="15"/>
  <c r="G939" i="15"/>
  <c r="I939" i="15"/>
  <c r="E698" i="11"/>
  <c r="D698" i="11"/>
  <c r="B698" i="11"/>
  <c r="G698" i="11" s="1"/>
  <c r="F698" i="11"/>
  <c r="C698" i="11"/>
  <c r="I698" i="11"/>
  <c r="A699" i="11" s="1"/>
  <c r="A940" i="15" l="1"/>
  <c r="D699" i="11"/>
  <c r="B699" i="11"/>
  <c r="E699" i="11"/>
  <c r="G699" i="11"/>
  <c r="I699" i="11" s="1"/>
  <c r="A700" i="11" s="1"/>
  <c r="C699" i="11"/>
  <c r="H698" i="11"/>
  <c r="I940" i="15" l="1"/>
  <c r="G940" i="15"/>
  <c r="C940" i="15"/>
  <c r="F940" i="15"/>
  <c r="E940" i="15"/>
  <c r="D940" i="15"/>
  <c r="H940" i="15" s="1"/>
  <c r="B940" i="15"/>
  <c r="B700" i="11"/>
  <c r="G700" i="11" s="1"/>
  <c r="C700" i="11"/>
  <c r="D700" i="11"/>
  <c r="H700" i="11" s="1"/>
  <c r="I700" i="11"/>
  <c r="A701" i="11" s="1"/>
  <c r="F700" i="11"/>
  <c r="E700" i="11"/>
  <c r="F699" i="11"/>
  <c r="H699" i="11"/>
  <c r="A941" i="15" l="1"/>
  <c r="D701" i="11"/>
  <c r="B701" i="11"/>
  <c r="G701" i="11" s="1"/>
  <c r="I701" i="11" s="1"/>
  <c r="A702" i="11" s="1"/>
  <c r="E701" i="11"/>
  <c r="C701" i="11"/>
  <c r="C941" i="15" l="1"/>
  <c r="G941" i="15"/>
  <c r="I941" i="15"/>
  <c r="D941" i="15"/>
  <c r="H941" i="15" s="1"/>
  <c r="F941" i="15"/>
  <c r="B941" i="15"/>
  <c r="E941" i="15"/>
  <c r="D702" i="11"/>
  <c r="F702" i="11"/>
  <c r="C702" i="11"/>
  <c r="E702" i="11"/>
  <c r="B702" i="11"/>
  <c r="G702" i="11" s="1"/>
  <c r="I702" i="11" s="1"/>
  <c r="A703" i="11" s="1"/>
  <c r="F701" i="11"/>
  <c r="H701" i="11"/>
  <c r="A942" i="15" l="1"/>
  <c r="C703" i="11"/>
  <c r="E703" i="11"/>
  <c r="D703" i="11"/>
  <c r="B703" i="11"/>
  <c r="G703" i="11" s="1"/>
  <c r="F703" i="11"/>
  <c r="I703" i="11"/>
  <c r="A704" i="11" s="1"/>
  <c r="H702" i="11"/>
  <c r="F942" i="15" l="1"/>
  <c r="D942" i="15"/>
  <c r="H942" i="15" s="1"/>
  <c r="C942" i="15"/>
  <c r="B942" i="15"/>
  <c r="G942" i="15"/>
  <c r="E942" i="15"/>
  <c r="I942" i="15"/>
  <c r="F704" i="11"/>
  <c r="D704" i="11"/>
  <c r="H704" i="11" s="1"/>
  <c r="B704" i="11"/>
  <c r="G704" i="11" s="1"/>
  <c r="I704" i="11" s="1"/>
  <c r="A705" i="11" s="1"/>
  <c r="C704" i="11"/>
  <c r="E704" i="11"/>
  <c r="H703" i="11"/>
  <c r="A943" i="15" l="1"/>
  <c r="E705" i="11"/>
  <c r="C705" i="11"/>
  <c r="D705" i="11"/>
  <c r="H705" i="11" s="1"/>
  <c r="B705" i="11"/>
  <c r="G705" i="11" s="1"/>
  <c r="I705" i="11" s="1"/>
  <c r="A706" i="11" s="1"/>
  <c r="F705" i="11"/>
  <c r="C943" i="15" l="1"/>
  <c r="E943" i="15"/>
  <c r="B943" i="15"/>
  <c r="D943" i="15"/>
  <c r="H943" i="15" s="1"/>
  <c r="G943" i="15"/>
  <c r="I943" i="15"/>
  <c r="F943" i="15"/>
  <c r="B706" i="11"/>
  <c r="G706" i="11" s="1"/>
  <c r="D706" i="11"/>
  <c r="H706" i="11" s="1"/>
  <c r="E706" i="11"/>
  <c r="F706" i="11"/>
  <c r="C706" i="11"/>
  <c r="A944" i="15" l="1"/>
  <c r="I706" i="11"/>
  <c r="A707" i="11" s="1"/>
  <c r="G944" i="15" l="1"/>
  <c r="B944" i="15"/>
  <c r="D944" i="15"/>
  <c r="H944" i="15" s="1"/>
  <c r="I944" i="15"/>
  <c r="C944" i="15"/>
  <c r="E944" i="15"/>
  <c r="F944" i="15"/>
  <c r="E707" i="11"/>
  <c r="C707" i="11"/>
  <c r="B707" i="11"/>
  <c r="G707" i="11" s="1"/>
  <c r="I707" i="11" s="1"/>
  <c r="A708" i="11" s="1"/>
  <c r="D707" i="11"/>
  <c r="H707" i="11" s="1"/>
  <c r="F707" i="11"/>
  <c r="A945" i="15" l="1"/>
  <c r="D708" i="11"/>
  <c r="H708" i="11" s="1"/>
  <c r="B708" i="11"/>
  <c r="G708" i="11" s="1"/>
  <c r="I708" i="11" s="1"/>
  <c r="A709" i="11" s="1"/>
  <c r="E708" i="11"/>
  <c r="C708" i="11"/>
  <c r="F708" i="11"/>
  <c r="G945" i="15" l="1"/>
  <c r="I945" i="15"/>
  <c r="E945" i="15"/>
  <c r="F945" i="15"/>
  <c r="C945" i="15"/>
  <c r="B945" i="15"/>
  <c r="D945" i="15"/>
  <c r="H945" i="15" s="1"/>
  <c r="B709" i="11"/>
  <c r="G709" i="11" s="1"/>
  <c r="E709" i="11"/>
  <c r="D709" i="11"/>
  <c r="H709" i="11" s="1"/>
  <c r="C709" i="11"/>
  <c r="A946" i="15" l="1"/>
  <c r="I709" i="11"/>
  <c r="A710" i="11" s="1"/>
  <c r="F709" i="11"/>
  <c r="F946" i="15" l="1"/>
  <c r="D946" i="15"/>
  <c r="H946" i="15" s="1"/>
  <c r="G946" i="15"/>
  <c r="C946" i="15"/>
  <c r="I946" i="15"/>
  <c r="E946" i="15"/>
  <c r="B946" i="15"/>
  <c r="D710" i="11"/>
  <c r="H710" i="11" s="1"/>
  <c r="B710" i="11"/>
  <c r="G710" i="11" s="1"/>
  <c r="I710" i="11" s="1"/>
  <c r="A711" i="11" s="1"/>
  <c r="C710" i="11"/>
  <c r="E710" i="11"/>
  <c r="F710" i="11"/>
  <c r="A947" i="15" l="1"/>
  <c r="D711" i="11"/>
  <c r="F711" i="11"/>
  <c r="B711" i="11"/>
  <c r="G711" i="11"/>
  <c r="E711" i="11"/>
  <c r="C711" i="11"/>
  <c r="I711" i="11"/>
  <c r="A712" i="11" s="1"/>
  <c r="F947" i="15" l="1"/>
  <c r="C947" i="15"/>
  <c r="B947" i="15"/>
  <c r="G947" i="15"/>
  <c r="E947" i="15"/>
  <c r="I947" i="15"/>
  <c r="D947" i="15"/>
  <c r="H947" i="15" s="1"/>
  <c r="D712" i="11"/>
  <c r="H712" i="11" s="1"/>
  <c r="B712" i="11"/>
  <c r="G712" i="11" s="1"/>
  <c r="I712" i="11" s="1"/>
  <c r="A713" i="11" s="1"/>
  <c r="C712" i="11"/>
  <c r="E712" i="11"/>
  <c r="F712" i="11"/>
  <c r="H711" i="11"/>
  <c r="A948" i="15" l="1"/>
  <c r="D713" i="11"/>
  <c r="H713" i="11" s="1"/>
  <c r="B713" i="11"/>
  <c r="G713" i="11" s="1"/>
  <c r="I713" i="11" s="1"/>
  <c r="A714" i="11" s="1"/>
  <c r="E713" i="11"/>
  <c r="C713" i="11"/>
  <c r="F713" i="11"/>
  <c r="I948" i="15" l="1"/>
  <c r="G948" i="15"/>
  <c r="E948" i="15"/>
  <c r="D948" i="15"/>
  <c r="H948" i="15" s="1"/>
  <c r="C948" i="15"/>
  <c r="B948" i="15"/>
  <c r="F948" i="15"/>
  <c r="B714" i="11"/>
  <c r="G714" i="11" s="1"/>
  <c r="E714" i="11"/>
  <c r="D714" i="11"/>
  <c r="H714" i="11" s="1"/>
  <c r="C714" i="11"/>
  <c r="F714" i="11"/>
  <c r="I714" i="11"/>
  <c r="A715" i="11" s="1"/>
  <c r="A949" i="15" l="1"/>
  <c r="E715" i="11"/>
  <c r="D715" i="11"/>
  <c r="H715" i="11" s="1"/>
  <c r="F715" i="11"/>
  <c r="B715" i="11"/>
  <c r="G715" i="11" s="1"/>
  <c r="I715" i="11" s="1"/>
  <c r="A716" i="11" s="1"/>
  <c r="C715" i="11"/>
  <c r="B949" i="15" l="1"/>
  <c r="G949" i="15"/>
  <c r="C949" i="15"/>
  <c r="I949" i="15"/>
  <c r="D949" i="15"/>
  <c r="H949" i="15" s="1"/>
  <c r="E949" i="15"/>
  <c r="F949" i="15"/>
  <c r="E716" i="11"/>
  <c r="D716" i="11"/>
  <c r="F716" i="11"/>
  <c r="C716" i="11"/>
  <c r="B716" i="11"/>
  <c r="G716" i="11" s="1"/>
  <c r="I716" i="11" s="1"/>
  <c r="A717" i="11" s="1"/>
  <c r="A950" i="15" l="1"/>
  <c r="B717" i="11"/>
  <c r="E717" i="11"/>
  <c r="C717" i="11"/>
  <c r="F717" i="11"/>
  <c r="D717" i="11"/>
  <c r="H717" i="11" s="1"/>
  <c r="G717" i="11"/>
  <c r="I717" i="11"/>
  <c r="A718" i="11" s="1"/>
  <c r="H716" i="11"/>
  <c r="C950" i="15" l="1"/>
  <c r="G950" i="15"/>
  <c r="B950" i="15"/>
  <c r="I950" i="15"/>
  <c r="E950" i="15"/>
  <c r="D950" i="15"/>
  <c r="H950" i="15" s="1"/>
  <c r="F950" i="15"/>
  <c r="E718" i="11"/>
  <c r="D718" i="11"/>
  <c r="F718" i="11"/>
  <c r="C718" i="11"/>
  <c r="B718" i="11"/>
  <c r="G718" i="11" s="1"/>
  <c r="I718" i="11" s="1"/>
  <c r="A719" i="11" s="1"/>
  <c r="A951" i="15" l="1"/>
  <c r="E719" i="11"/>
  <c r="D719" i="11"/>
  <c r="H719" i="11" s="1"/>
  <c r="B719" i="11"/>
  <c r="G719" i="11" s="1"/>
  <c r="I719" i="11" s="1"/>
  <c r="A720" i="11" s="1"/>
  <c r="C719" i="11"/>
  <c r="F719" i="11"/>
  <c r="H718" i="11"/>
  <c r="G951" i="15" l="1"/>
  <c r="I951" i="15"/>
  <c r="E951" i="15"/>
  <c r="C951" i="15"/>
  <c r="D951" i="15"/>
  <c r="H951" i="15" s="1"/>
  <c r="F951" i="15"/>
  <c r="B951" i="15"/>
  <c r="C720" i="11"/>
  <c r="E720" i="11"/>
  <c r="F720" i="11"/>
  <c r="B720" i="11"/>
  <c r="G720" i="11" s="1"/>
  <c r="I720" i="11" s="1"/>
  <c r="A721" i="11" s="1"/>
  <c r="D720" i="11"/>
  <c r="H720" i="11" s="1"/>
  <c r="A952" i="15" l="1"/>
  <c r="E721" i="11"/>
  <c r="F721" i="11"/>
  <c r="D721" i="11"/>
  <c r="H721" i="11" s="1"/>
  <c r="C721" i="11"/>
  <c r="B721" i="11"/>
  <c r="G721" i="11" s="1"/>
  <c r="I721" i="11" s="1"/>
  <c r="A722" i="11" s="1"/>
  <c r="D952" i="15" l="1"/>
  <c r="H952" i="15" s="1"/>
  <c r="I952" i="15"/>
  <c r="G952" i="15"/>
  <c r="F952" i="15"/>
  <c r="E952" i="15"/>
  <c r="C952" i="15"/>
  <c r="B952" i="15"/>
  <c r="B722" i="11"/>
  <c r="G722" i="11" s="1"/>
  <c r="C722" i="11"/>
  <c r="D722" i="11"/>
  <c r="H722" i="11" s="1"/>
  <c r="E722" i="11"/>
  <c r="I722" i="11"/>
  <c r="A723" i="11" s="1"/>
  <c r="F722" i="11"/>
  <c r="A953" i="15" l="1"/>
  <c r="C723" i="11"/>
  <c r="B723" i="11"/>
  <c r="G723" i="11" s="1"/>
  <c r="F723" i="11"/>
  <c r="E723" i="11"/>
  <c r="D723" i="11"/>
  <c r="H723" i="11" s="1"/>
  <c r="B953" i="15" l="1"/>
  <c r="C953" i="15"/>
  <c r="G953" i="15"/>
  <c r="F953" i="15"/>
  <c r="D953" i="15"/>
  <c r="H953" i="15" s="1"/>
  <c r="I953" i="15"/>
  <c r="E953" i="15"/>
  <c r="I723" i="11"/>
  <c r="A724" i="11" s="1"/>
  <c r="A954" i="15" l="1"/>
  <c r="E724" i="11"/>
  <c r="D724" i="11"/>
  <c r="H724" i="11" s="1"/>
  <c r="C724" i="11"/>
  <c r="B724" i="11"/>
  <c r="G724" i="11" s="1"/>
  <c r="I724" i="11" s="1"/>
  <c r="A725" i="11" s="1"/>
  <c r="F724" i="11"/>
  <c r="E954" i="15" l="1"/>
  <c r="D954" i="15"/>
  <c r="H954" i="15" s="1"/>
  <c r="B954" i="15"/>
  <c r="G954" i="15"/>
  <c r="I954" i="15"/>
  <c r="C954" i="15"/>
  <c r="F954" i="15"/>
  <c r="B725" i="11"/>
  <c r="G725" i="11" s="1"/>
  <c r="E725" i="11"/>
  <c r="F725" i="11"/>
  <c r="D725" i="11"/>
  <c r="H725" i="11" s="1"/>
  <c r="C725" i="11"/>
  <c r="A955" i="15" l="1"/>
  <c r="I725" i="11"/>
  <c r="A726" i="11" s="1"/>
  <c r="C955" i="15" l="1"/>
  <c r="E955" i="15"/>
  <c r="D955" i="15"/>
  <c r="H955" i="15" s="1"/>
  <c r="I955" i="15"/>
  <c r="F955" i="15"/>
  <c r="G955" i="15"/>
  <c r="B955" i="15"/>
  <c r="B726" i="11"/>
  <c r="G726" i="11" s="1"/>
  <c r="C726" i="11"/>
  <c r="E726" i="11"/>
  <c r="D726" i="11"/>
  <c r="A956" i="15" l="1"/>
  <c r="F726" i="11"/>
  <c r="H726" i="11"/>
  <c r="I726" i="11"/>
  <c r="A727" i="11" s="1"/>
  <c r="B956" i="15" l="1"/>
  <c r="C956" i="15"/>
  <c r="F956" i="15"/>
  <c r="D956" i="15"/>
  <c r="H956" i="15" s="1"/>
  <c r="I956" i="15"/>
  <c r="E956" i="15"/>
  <c r="G956" i="15"/>
  <c r="D727" i="11"/>
  <c r="E727" i="11"/>
  <c r="C727" i="11"/>
  <c r="B727" i="11"/>
  <c r="F727" i="11"/>
  <c r="G727" i="11"/>
  <c r="I727" i="11" s="1"/>
  <c r="A728" i="11" s="1"/>
  <c r="A957" i="15" l="1"/>
  <c r="F728" i="11"/>
  <c r="D728" i="11"/>
  <c r="H728" i="11" s="1"/>
  <c r="B728" i="11"/>
  <c r="G728" i="11" s="1"/>
  <c r="I728" i="11" s="1"/>
  <c r="A729" i="11" s="1"/>
  <c r="C728" i="11"/>
  <c r="E728" i="11"/>
  <c r="H727" i="11"/>
  <c r="G957" i="15" l="1"/>
  <c r="B957" i="15"/>
  <c r="D957" i="15"/>
  <c r="H957" i="15" s="1"/>
  <c r="F957" i="15"/>
  <c r="I957" i="15"/>
  <c r="C957" i="15"/>
  <c r="E957" i="15"/>
  <c r="C729" i="11"/>
  <c r="D729" i="11"/>
  <c r="H729" i="11" s="1"/>
  <c r="E729" i="11"/>
  <c r="B729" i="11"/>
  <c r="G729" i="11" s="1"/>
  <c r="I729" i="11" s="1"/>
  <c r="A730" i="11" s="1"/>
  <c r="A958" i="15" l="1"/>
  <c r="B730" i="11"/>
  <c r="G730" i="11" s="1"/>
  <c r="D730" i="11"/>
  <c r="H730" i="11" s="1"/>
  <c r="F730" i="11"/>
  <c r="E730" i="11"/>
  <c r="C730" i="11"/>
  <c r="I730" i="11"/>
  <c r="A731" i="11" s="1"/>
  <c r="F729" i="11"/>
  <c r="I958" i="15" l="1"/>
  <c r="C958" i="15"/>
  <c r="G958" i="15"/>
  <c r="D958" i="15"/>
  <c r="H958" i="15" s="1"/>
  <c r="B958" i="15"/>
  <c r="E958" i="15"/>
  <c r="F958" i="15"/>
  <c r="C731" i="11"/>
  <c r="F731" i="11"/>
  <c r="E731" i="11"/>
  <c r="D731" i="11"/>
  <c r="H731" i="11" s="1"/>
  <c r="B731" i="11"/>
  <c r="G731" i="11" s="1"/>
  <c r="I731" i="11" s="1"/>
  <c r="A732" i="11" s="1"/>
  <c r="A959" i="15" l="1"/>
  <c r="E732" i="11"/>
  <c r="D732" i="11"/>
  <c r="H732" i="11" s="1"/>
  <c r="C732" i="11"/>
  <c r="F732" i="11"/>
  <c r="B732" i="11"/>
  <c r="G732" i="11" s="1"/>
  <c r="I732" i="11" s="1"/>
  <c r="A733" i="11" s="1"/>
  <c r="D959" i="15" l="1"/>
  <c r="H959" i="15" s="1"/>
  <c r="G959" i="15"/>
  <c r="B959" i="15"/>
  <c r="C959" i="15"/>
  <c r="I959" i="15"/>
  <c r="E959" i="15"/>
  <c r="F959" i="15"/>
  <c r="B733" i="11"/>
  <c r="F733" i="11"/>
  <c r="E733" i="11"/>
  <c r="D733" i="11"/>
  <c r="H733" i="11" s="1"/>
  <c r="C733" i="11"/>
  <c r="G733" i="11"/>
  <c r="I733" i="11" s="1"/>
  <c r="A734" i="11" s="1"/>
  <c r="A960" i="15" l="1"/>
  <c r="D734" i="11"/>
  <c r="F734" i="11"/>
  <c r="C734" i="11"/>
  <c r="E734" i="11"/>
  <c r="B734" i="11"/>
  <c r="G734" i="11"/>
  <c r="I734" i="11" s="1"/>
  <c r="A735" i="11" s="1"/>
  <c r="C960" i="15" l="1"/>
  <c r="E960" i="15"/>
  <c r="I960" i="15"/>
  <c r="F960" i="15"/>
  <c r="D960" i="15"/>
  <c r="H960" i="15" s="1"/>
  <c r="G960" i="15"/>
  <c r="B960" i="15"/>
  <c r="C735" i="11"/>
  <c r="D735" i="11"/>
  <c r="H735" i="11" s="1"/>
  <c r="E735" i="11"/>
  <c r="B735" i="11"/>
  <c r="G735" i="11" s="1"/>
  <c r="I735" i="11" s="1"/>
  <c r="A736" i="11" s="1"/>
  <c r="F735" i="11"/>
  <c r="H734" i="11"/>
  <c r="A961" i="15" l="1"/>
  <c r="D736" i="11"/>
  <c r="H736" i="11" s="1"/>
  <c r="B736" i="11"/>
  <c r="G736" i="11" s="1"/>
  <c r="E736" i="11"/>
  <c r="C736" i="11"/>
  <c r="I736" i="11"/>
  <c r="A737" i="11" s="1"/>
  <c r="F736" i="11"/>
  <c r="B961" i="15" l="1"/>
  <c r="E961" i="15"/>
  <c r="D961" i="15"/>
  <c r="H961" i="15" s="1"/>
  <c r="G961" i="15"/>
  <c r="I961" i="15"/>
  <c r="C961" i="15"/>
  <c r="F961" i="15"/>
  <c r="E737" i="11"/>
  <c r="D737" i="11"/>
  <c r="H737" i="11" s="1"/>
  <c r="B737" i="11"/>
  <c r="G737" i="11" s="1"/>
  <c r="I737" i="11" s="1"/>
  <c r="A738" i="11" s="1"/>
  <c r="F737" i="11"/>
  <c r="C737" i="11"/>
  <c r="A962" i="15" l="1"/>
  <c r="C738" i="11"/>
  <c r="E738" i="11"/>
  <c r="D738" i="11"/>
  <c r="F738" i="11"/>
  <c r="B738" i="11"/>
  <c r="G738" i="11" s="1"/>
  <c r="I738" i="11" s="1"/>
  <c r="A739" i="11" s="1"/>
  <c r="B962" i="15" l="1"/>
  <c r="C962" i="15"/>
  <c r="E962" i="15"/>
  <c r="I962" i="15"/>
  <c r="G962" i="15"/>
  <c r="D962" i="15"/>
  <c r="H962" i="15" s="1"/>
  <c r="F962" i="15"/>
  <c r="D739" i="11"/>
  <c r="F739" i="11"/>
  <c r="E739" i="11"/>
  <c r="C739" i="11"/>
  <c r="B739" i="11"/>
  <c r="G739" i="11" s="1"/>
  <c r="I739" i="11" s="1"/>
  <c r="A740" i="11" s="1"/>
  <c r="H738" i="11"/>
  <c r="A963" i="15" l="1"/>
  <c r="B740" i="11"/>
  <c r="G740" i="11" s="1"/>
  <c r="D740" i="11"/>
  <c r="H740" i="11" s="1"/>
  <c r="F740" i="11"/>
  <c r="C740" i="11"/>
  <c r="E740" i="11"/>
  <c r="I740" i="11"/>
  <c r="A741" i="11" s="1"/>
  <c r="H739" i="11"/>
  <c r="F963" i="15" l="1"/>
  <c r="E963" i="15"/>
  <c r="C963" i="15"/>
  <c r="I963" i="15"/>
  <c r="G963" i="15"/>
  <c r="D963" i="15"/>
  <c r="H963" i="15" s="1"/>
  <c r="B963" i="15"/>
  <c r="E741" i="11"/>
  <c r="C741" i="11"/>
  <c r="B741" i="11"/>
  <c r="G741" i="11" s="1"/>
  <c r="I741" i="11" s="1"/>
  <c r="A742" i="11" s="1"/>
  <c r="D741" i="11"/>
  <c r="H741" i="11" s="1"/>
  <c r="A964" i="15" l="1"/>
  <c r="D742" i="11"/>
  <c r="C742" i="11"/>
  <c r="B742" i="11"/>
  <c r="G742" i="11" s="1"/>
  <c r="E742" i="11"/>
  <c r="I742" i="11"/>
  <c r="A743" i="11" s="1"/>
  <c r="F741" i="11"/>
  <c r="D964" i="15" l="1"/>
  <c r="H964" i="15" s="1"/>
  <c r="B964" i="15"/>
  <c r="E964" i="15"/>
  <c r="F964" i="15"/>
  <c r="C964" i="15"/>
  <c r="I964" i="15"/>
  <c r="G964" i="15"/>
  <c r="D743" i="11"/>
  <c r="F743" i="11"/>
  <c r="E743" i="11"/>
  <c r="B743" i="11"/>
  <c r="G743" i="11" s="1"/>
  <c r="I743" i="11" s="1"/>
  <c r="A744" i="11" s="1"/>
  <c r="C743" i="11"/>
  <c r="F742" i="11"/>
  <c r="H742" i="11"/>
  <c r="A965" i="15" l="1"/>
  <c r="D744" i="11"/>
  <c r="C744" i="11"/>
  <c r="E744" i="11"/>
  <c r="B744" i="11"/>
  <c r="G744" i="11" s="1"/>
  <c r="I744" i="11" s="1"/>
  <c r="A745" i="11" s="1"/>
  <c r="F744" i="11"/>
  <c r="H743" i="11"/>
  <c r="I965" i="15" l="1"/>
  <c r="G965" i="15"/>
  <c r="F965" i="15"/>
  <c r="E965" i="15"/>
  <c r="B965" i="15"/>
  <c r="C965" i="15"/>
  <c r="D965" i="15"/>
  <c r="H965" i="15" s="1"/>
  <c r="E745" i="11"/>
  <c r="D745" i="11"/>
  <c r="H745" i="11" s="1"/>
  <c r="C745" i="11"/>
  <c r="F745" i="11"/>
  <c r="B745" i="11"/>
  <c r="G745" i="11" s="1"/>
  <c r="I745" i="11" s="1"/>
  <c r="A746" i="11" s="1"/>
  <c r="H744" i="11"/>
  <c r="A966" i="15" l="1"/>
  <c r="C746" i="11"/>
  <c r="D746" i="11"/>
  <c r="H746" i="11" s="1"/>
  <c r="F746" i="11"/>
  <c r="B746" i="11"/>
  <c r="E746" i="11"/>
  <c r="G746" i="11"/>
  <c r="I746" i="11" s="1"/>
  <c r="A747" i="11" s="1"/>
  <c r="F966" i="15" l="1"/>
  <c r="D966" i="15"/>
  <c r="H966" i="15" s="1"/>
  <c r="I966" i="15"/>
  <c r="E966" i="15"/>
  <c r="B966" i="15"/>
  <c r="G966" i="15"/>
  <c r="C966" i="15"/>
  <c r="E747" i="11"/>
  <c r="F747" i="11"/>
  <c r="D747" i="11"/>
  <c r="H747" i="11" s="1"/>
  <c r="B747" i="11"/>
  <c r="G747" i="11"/>
  <c r="I747" i="11" s="1"/>
  <c r="A748" i="11" s="1"/>
  <c r="C747" i="11"/>
  <c r="A967" i="15" l="1"/>
  <c r="F748" i="11"/>
  <c r="D748" i="11"/>
  <c r="C748" i="11"/>
  <c r="E748" i="11"/>
  <c r="B748" i="11"/>
  <c r="G748" i="11" s="1"/>
  <c r="I748" i="11" s="1"/>
  <c r="A749" i="11" s="1"/>
  <c r="C967" i="15" l="1"/>
  <c r="F967" i="15"/>
  <c r="G967" i="15"/>
  <c r="E967" i="15"/>
  <c r="D967" i="15"/>
  <c r="H967" i="15" s="1"/>
  <c r="I967" i="15"/>
  <c r="B967" i="15"/>
  <c r="B749" i="11"/>
  <c r="G749" i="11" s="1"/>
  <c r="D749" i="11"/>
  <c r="H749" i="11" s="1"/>
  <c r="E749" i="11"/>
  <c r="C749" i="11"/>
  <c r="F749" i="11"/>
  <c r="I749" i="11"/>
  <c r="A750" i="11" s="1"/>
  <c r="H748" i="11"/>
  <c r="A968" i="15" l="1"/>
  <c r="C750" i="11"/>
  <c r="F750" i="11"/>
  <c r="B750" i="11"/>
  <c r="E750" i="11"/>
  <c r="D750" i="11"/>
  <c r="H750" i="11" s="1"/>
  <c r="G750" i="11"/>
  <c r="I968" i="15" l="1"/>
  <c r="C968" i="15"/>
  <c r="B968" i="15"/>
  <c r="F968" i="15"/>
  <c r="G968" i="15"/>
  <c r="E968" i="15"/>
  <c r="D968" i="15"/>
  <c r="H968" i="15" s="1"/>
  <c r="I750" i="11"/>
  <c r="A751" i="11" s="1"/>
  <c r="A969" i="15" l="1"/>
  <c r="D751" i="11"/>
  <c r="E751" i="11"/>
  <c r="B751" i="11"/>
  <c r="G751" i="11"/>
  <c r="F751" i="11"/>
  <c r="I751" i="11"/>
  <c r="A752" i="11" s="1"/>
  <c r="C751" i="11"/>
  <c r="F969" i="15" l="1"/>
  <c r="E969" i="15"/>
  <c r="I969" i="15"/>
  <c r="B969" i="15"/>
  <c r="C969" i="15"/>
  <c r="G969" i="15"/>
  <c r="D969" i="15"/>
  <c r="H969" i="15" s="1"/>
  <c r="B752" i="11"/>
  <c r="G752" i="11" s="1"/>
  <c r="F752" i="11"/>
  <c r="D752" i="11"/>
  <c r="H752" i="11" s="1"/>
  <c r="C752" i="11"/>
  <c r="E752" i="11"/>
  <c r="H751" i="11"/>
  <c r="A970" i="15" l="1"/>
  <c r="I752" i="11"/>
  <c r="A753" i="11" s="1"/>
  <c r="C970" i="15" l="1"/>
  <c r="I970" i="15"/>
  <c r="D970" i="15"/>
  <c r="H970" i="15" s="1"/>
  <c r="E970" i="15"/>
  <c r="G970" i="15"/>
  <c r="B970" i="15"/>
  <c r="F970" i="15"/>
  <c r="E753" i="11"/>
  <c r="B753" i="11"/>
  <c r="G753" i="11" s="1"/>
  <c r="D753" i="11"/>
  <c r="H753" i="11" s="1"/>
  <c r="F753" i="11"/>
  <c r="C753" i="11"/>
  <c r="I753" i="11"/>
  <c r="A754" i="11" s="1"/>
  <c r="A971" i="15" l="1"/>
  <c r="C754" i="11"/>
  <c r="D754" i="11"/>
  <c r="H754" i="11" s="1"/>
  <c r="B754" i="11"/>
  <c r="G754" i="11" s="1"/>
  <c r="I754" i="11" s="1"/>
  <c r="A755" i="11" s="1"/>
  <c r="E754" i="11"/>
  <c r="F754" i="11"/>
  <c r="B971" i="15" l="1"/>
  <c r="G971" i="15"/>
  <c r="D971" i="15"/>
  <c r="H971" i="15" s="1"/>
  <c r="E971" i="15"/>
  <c r="C971" i="15"/>
  <c r="F971" i="15"/>
  <c r="I971" i="15"/>
  <c r="C755" i="11"/>
  <c r="D755" i="11"/>
  <c r="H755" i="11" s="1"/>
  <c r="B755" i="11"/>
  <c r="G755" i="11" s="1"/>
  <c r="I755" i="11" s="1"/>
  <c r="A756" i="11" s="1"/>
  <c r="E755" i="11"/>
  <c r="F755" i="11"/>
  <c r="A972" i="15" l="1"/>
  <c r="E756" i="11"/>
  <c r="C756" i="11"/>
  <c r="B756" i="11"/>
  <c r="G756" i="11" s="1"/>
  <c r="I756" i="11" s="1"/>
  <c r="A757" i="11" s="1"/>
  <c r="F756" i="11"/>
  <c r="D756" i="11"/>
  <c r="H756" i="11" s="1"/>
  <c r="G972" i="15" l="1"/>
  <c r="F972" i="15"/>
  <c r="E972" i="15"/>
  <c r="I972" i="15"/>
  <c r="C972" i="15"/>
  <c r="B972" i="15"/>
  <c r="D972" i="15"/>
  <c r="H972" i="15" s="1"/>
  <c r="F757" i="11"/>
  <c r="D757" i="11"/>
  <c r="H757" i="11" s="1"/>
  <c r="B757" i="11"/>
  <c r="G757" i="11" s="1"/>
  <c r="I757" i="11" s="1"/>
  <c r="A758" i="11" s="1"/>
  <c r="C757" i="11"/>
  <c r="E757" i="11"/>
  <c r="A973" i="15" l="1"/>
  <c r="F758" i="11"/>
  <c r="D758" i="11"/>
  <c r="E758" i="11"/>
  <c r="B758" i="11"/>
  <c r="G758" i="11" s="1"/>
  <c r="I758" i="11" s="1"/>
  <c r="A759" i="11" s="1"/>
  <c r="C758" i="11"/>
  <c r="B973" i="15" l="1"/>
  <c r="F973" i="15"/>
  <c r="E973" i="15"/>
  <c r="D973" i="15"/>
  <c r="H973" i="15" s="1"/>
  <c r="C973" i="15"/>
  <c r="G973" i="15"/>
  <c r="I973" i="15"/>
  <c r="F759" i="11"/>
  <c r="C759" i="11"/>
  <c r="D759" i="11"/>
  <c r="H759" i="11" s="1"/>
  <c r="B759" i="11"/>
  <c r="G759" i="11" s="1"/>
  <c r="I759" i="11" s="1"/>
  <c r="A760" i="11" s="1"/>
  <c r="E759" i="11"/>
  <c r="H758" i="11"/>
  <c r="A974" i="15" l="1"/>
  <c r="D760" i="11"/>
  <c r="B760" i="11"/>
  <c r="F760" i="11"/>
  <c r="G760" i="11"/>
  <c r="I760" i="11" s="1"/>
  <c r="A761" i="11" s="1"/>
  <c r="C760" i="11"/>
  <c r="E760" i="11"/>
  <c r="B974" i="15" l="1"/>
  <c r="I974" i="15"/>
  <c r="C974" i="15"/>
  <c r="G974" i="15"/>
  <c r="F974" i="15"/>
  <c r="D974" i="15"/>
  <c r="H974" i="15" s="1"/>
  <c r="E974" i="15"/>
  <c r="B761" i="11"/>
  <c r="F761" i="11"/>
  <c r="D761" i="11"/>
  <c r="H761" i="11" s="1"/>
  <c r="C761" i="11"/>
  <c r="G761" i="11"/>
  <c r="I761" i="11" s="1"/>
  <c r="A762" i="11" s="1"/>
  <c r="E761" i="11"/>
  <c r="H760" i="11"/>
  <c r="A975" i="15" l="1"/>
  <c r="D762" i="11"/>
  <c r="H762" i="11" s="1"/>
  <c r="C762" i="11"/>
  <c r="E762" i="11"/>
  <c r="F762" i="11"/>
  <c r="B762" i="11"/>
  <c r="G762" i="11" s="1"/>
  <c r="I762" i="11" s="1"/>
  <c r="A763" i="11" s="1"/>
  <c r="F975" i="15" l="1"/>
  <c r="B975" i="15"/>
  <c r="D975" i="15"/>
  <c r="H975" i="15" s="1"/>
  <c r="E975" i="15"/>
  <c r="I975" i="15"/>
  <c r="C975" i="15"/>
  <c r="G975" i="15"/>
  <c r="E763" i="11"/>
  <c r="C763" i="11"/>
  <c r="B763" i="11"/>
  <c r="G763" i="11" s="1"/>
  <c r="I763" i="11" s="1"/>
  <c r="A764" i="11" s="1"/>
  <c r="D763" i="11"/>
  <c r="H763" i="11" s="1"/>
  <c r="F763" i="11"/>
  <c r="A976" i="15" l="1"/>
  <c r="C764" i="11"/>
  <c r="B764" i="11"/>
  <c r="G764" i="11" s="1"/>
  <c r="F764" i="11"/>
  <c r="E764" i="11"/>
  <c r="D764" i="11"/>
  <c r="H764" i="11" s="1"/>
  <c r="F976" i="15" l="1"/>
  <c r="I976" i="15"/>
  <c r="C976" i="15"/>
  <c r="B976" i="15"/>
  <c r="D976" i="15"/>
  <c r="H976" i="15" s="1"/>
  <c r="G976" i="15"/>
  <c r="E976" i="15"/>
  <c r="I764" i="11"/>
  <c r="A765" i="11" s="1"/>
  <c r="A977" i="15" l="1"/>
  <c r="C765" i="11"/>
  <c r="B765" i="11"/>
  <c r="G765" i="11" s="1"/>
  <c r="F765" i="11"/>
  <c r="D765" i="11"/>
  <c r="H765" i="11" s="1"/>
  <c r="E765" i="11"/>
  <c r="I765" i="11"/>
  <c r="A766" i="11" s="1"/>
  <c r="B977" i="15" l="1"/>
  <c r="E977" i="15"/>
  <c r="C977" i="15"/>
  <c r="G977" i="15"/>
  <c r="D977" i="15"/>
  <c r="H977" i="15" s="1"/>
  <c r="F977" i="15"/>
  <c r="I977" i="15"/>
  <c r="B766" i="11"/>
  <c r="G766" i="11" s="1"/>
  <c r="I766" i="11" s="1"/>
  <c r="A767" i="11" s="1"/>
  <c r="D766" i="11"/>
  <c r="H766" i="11" s="1"/>
  <c r="C766" i="11"/>
  <c r="E766" i="11"/>
  <c r="F766" i="11"/>
  <c r="A978" i="15" l="1"/>
  <c r="D767" i="11"/>
  <c r="H767" i="11" s="1"/>
  <c r="C767" i="11"/>
  <c r="B767" i="11"/>
  <c r="F767" i="11"/>
  <c r="E767" i="11"/>
  <c r="G767" i="11"/>
  <c r="I767" i="11" s="1"/>
  <c r="A768" i="11" s="1"/>
  <c r="C978" i="15" l="1"/>
  <c r="F978" i="15"/>
  <c r="B978" i="15"/>
  <c r="E978" i="15"/>
  <c r="I978" i="15"/>
  <c r="G978" i="15"/>
  <c r="D978" i="15"/>
  <c r="H978" i="15" s="1"/>
  <c r="B768" i="11"/>
  <c r="G768" i="11" s="1"/>
  <c r="E768" i="11"/>
  <c r="C768" i="11"/>
  <c r="D768" i="11"/>
  <c r="H768" i="11" s="1"/>
  <c r="A979" i="15" l="1"/>
  <c r="I768" i="11"/>
  <c r="A769" i="11" s="1"/>
  <c r="F768" i="11"/>
  <c r="C979" i="15" l="1"/>
  <c r="G979" i="15"/>
  <c r="B979" i="15"/>
  <c r="D979" i="15"/>
  <c r="H979" i="15" s="1"/>
  <c r="E979" i="15"/>
  <c r="F979" i="15"/>
  <c r="I979" i="15"/>
  <c r="B769" i="11"/>
  <c r="G769" i="11"/>
  <c r="I769" i="11" s="1"/>
  <c r="A770" i="11" s="1"/>
  <c r="C769" i="11"/>
  <c r="F769" i="11"/>
  <c r="D769" i="11"/>
  <c r="H769" i="11" s="1"/>
  <c r="E769" i="11"/>
  <c r="A980" i="15" l="1"/>
  <c r="F770" i="11"/>
  <c r="C770" i="11"/>
  <c r="D770" i="11"/>
  <c r="H770" i="11" s="1"/>
  <c r="B770" i="11"/>
  <c r="G770" i="11" s="1"/>
  <c r="I770" i="11" s="1"/>
  <c r="A771" i="11" s="1"/>
  <c r="E770" i="11"/>
  <c r="F980" i="15" l="1"/>
  <c r="I980" i="15"/>
  <c r="E980" i="15"/>
  <c r="C980" i="15"/>
  <c r="G980" i="15"/>
  <c r="D980" i="15"/>
  <c r="H980" i="15" s="1"/>
  <c r="B980" i="15"/>
  <c r="B771" i="11"/>
  <c r="G771" i="11" s="1"/>
  <c r="F771" i="11"/>
  <c r="C771" i="11"/>
  <c r="E771" i="11"/>
  <c r="D771" i="11"/>
  <c r="H771" i="11" s="1"/>
  <c r="A981" i="15" l="1"/>
  <c r="I771" i="11"/>
  <c r="A772" i="11" s="1"/>
  <c r="G981" i="15" l="1"/>
  <c r="D981" i="15"/>
  <c r="H981" i="15" s="1"/>
  <c r="I981" i="15"/>
  <c r="F981" i="15"/>
  <c r="C981" i="15"/>
  <c r="B981" i="15"/>
  <c r="E981" i="15"/>
  <c r="D772" i="11"/>
  <c r="E772" i="11"/>
  <c r="C772" i="11"/>
  <c r="B772" i="11"/>
  <c r="G772" i="11" s="1"/>
  <c r="I772" i="11" s="1"/>
  <c r="A773" i="11" s="1"/>
  <c r="F772" i="11"/>
  <c r="A982" i="15" l="1"/>
  <c r="E773" i="11"/>
  <c r="C773" i="11"/>
  <c r="D773" i="11"/>
  <c r="H773" i="11" s="1"/>
  <c r="F773" i="11"/>
  <c r="B773" i="11"/>
  <c r="G773" i="11" s="1"/>
  <c r="I773" i="11" s="1"/>
  <c r="A774" i="11" s="1"/>
  <c r="H772" i="11"/>
  <c r="F982" i="15" l="1"/>
  <c r="G982" i="15"/>
  <c r="E982" i="15"/>
  <c r="C982" i="15"/>
  <c r="I982" i="15"/>
  <c r="D982" i="15"/>
  <c r="H982" i="15" s="1"/>
  <c r="B982" i="15"/>
  <c r="D774" i="11"/>
  <c r="B774" i="11"/>
  <c r="E774" i="11"/>
  <c r="C774" i="11"/>
  <c r="G774" i="11"/>
  <c r="I774" i="11" s="1"/>
  <c r="A775" i="11" s="1"/>
  <c r="F774" i="11"/>
  <c r="A983" i="15" l="1"/>
  <c r="D775" i="11"/>
  <c r="F775" i="11"/>
  <c r="E775" i="11"/>
  <c r="B775" i="11"/>
  <c r="G775" i="11" s="1"/>
  <c r="I775" i="11" s="1"/>
  <c r="A776" i="11" s="1"/>
  <c r="C775" i="11"/>
  <c r="H774" i="11"/>
  <c r="D983" i="15" l="1"/>
  <c r="H983" i="15" s="1"/>
  <c r="I983" i="15"/>
  <c r="B983" i="15"/>
  <c r="G983" i="15"/>
  <c r="E983" i="15"/>
  <c r="F983" i="15"/>
  <c r="C983" i="15"/>
  <c r="B776" i="11"/>
  <c r="G776" i="11" s="1"/>
  <c r="E776" i="11"/>
  <c r="C776" i="11"/>
  <c r="D776" i="11"/>
  <c r="H776" i="11" s="1"/>
  <c r="F776" i="11"/>
  <c r="H775" i="11"/>
  <c r="A984" i="15" l="1"/>
  <c r="I776" i="11"/>
  <c r="A777" i="11" s="1"/>
  <c r="C984" i="15" l="1"/>
  <c r="E984" i="15"/>
  <c r="G984" i="15"/>
  <c r="B984" i="15"/>
  <c r="I984" i="15"/>
  <c r="F984" i="15"/>
  <c r="D984" i="15"/>
  <c r="H984" i="15" s="1"/>
  <c r="E777" i="11"/>
  <c r="C777" i="11"/>
  <c r="B777" i="11"/>
  <c r="G777" i="11" s="1"/>
  <c r="I777" i="11" s="1"/>
  <c r="A778" i="11" s="1"/>
  <c r="E778" i="11" s="1"/>
  <c r="D777" i="11"/>
  <c r="A985" i="15" l="1"/>
  <c r="B778" i="11"/>
  <c r="F778" i="11"/>
  <c r="D778" i="11"/>
  <c r="H778" i="11" s="1"/>
  <c r="G778" i="11"/>
  <c r="I778" i="11" s="1"/>
  <c r="A779" i="11" s="1"/>
  <c r="C778" i="11"/>
  <c r="H777" i="11"/>
  <c r="F777" i="11"/>
  <c r="F985" i="15" l="1"/>
  <c r="G985" i="15"/>
  <c r="B985" i="15"/>
  <c r="I985" i="15"/>
  <c r="C985" i="15"/>
  <c r="D985" i="15"/>
  <c r="H985" i="15" s="1"/>
  <c r="E985" i="15"/>
  <c r="C779" i="11"/>
  <c r="E779" i="11"/>
  <c r="B779" i="11"/>
  <c r="G779" i="11"/>
  <c r="D779" i="11"/>
  <c r="H779" i="11" s="1"/>
  <c r="F779" i="11"/>
  <c r="I779" i="11"/>
  <c r="A986" i="15" l="1"/>
  <c r="A780" i="11"/>
  <c r="I986" i="15" l="1"/>
  <c r="E986" i="15"/>
  <c r="G986" i="15"/>
  <c r="B986" i="15"/>
  <c r="F986" i="15"/>
  <c r="C986" i="15"/>
  <c r="D986" i="15"/>
  <c r="H986" i="15" s="1"/>
  <c r="B780" i="11"/>
  <c r="G780" i="11" s="1"/>
  <c r="E780" i="11"/>
  <c r="F780" i="11"/>
  <c r="D780" i="11"/>
  <c r="H780" i="11" s="1"/>
  <c r="C780" i="11"/>
  <c r="I780" i="11"/>
  <c r="A781" i="11" s="1"/>
  <c r="A987" i="15" l="1"/>
  <c r="B781" i="11"/>
  <c r="G781" i="11"/>
  <c r="D781" i="11"/>
  <c r="H781" i="11" s="1"/>
  <c r="F781" i="11"/>
  <c r="E781" i="11"/>
  <c r="C781" i="11"/>
  <c r="D987" i="15" l="1"/>
  <c r="H987" i="15" s="1"/>
  <c r="G987" i="15"/>
  <c r="F987" i="15"/>
  <c r="I987" i="15"/>
  <c r="B987" i="15"/>
  <c r="E987" i="15"/>
  <c r="C987" i="15"/>
  <c r="I781" i="11"/>
  <c r="A988" i="15" l="1"/>
  <c r="A782" i="11"/>
  <c r="I988" i="15" l="1"/>
  <c r="G988" i="15"/>
  <c r="C988" i="15"/>
  <c r="B988" i="15"/>
  <c r="E988" i="15"/>
  <c r="D988" i="15"/>
  <c r="H988" i="15" s="1"/>
  <c r="F988" i="15"/>
  <c r="D782" i="11"/>
  <c r="B782" i="11"/>
  <c r="E782" i="11"/>
  <c r="C782" i="11"/>
  <c r="F782" i="11"/>
  <c r="A989" i="15" l="1"/>
  <c r="I9" i="7"/>
  <c r="G782" i="11"/>
  <c r="I782" i="11" s="1"/>
  <c r="H782" i="11"/>
  <c r="I7" i="7"/>
  <c r="I8" i="7" s="1"/>
  <c r="F989" i="15" l="1"/>
  <c r="C989" i="15"/>
  <c r="E989" i="15"/>
  <c r="I989" i="15"/>
  <c r="B989" i="15"/>
  <c r="G989" i="15"/>
  <c r="D989" i="15"/>
  <c r="H989" i="15" s="1"/>
  <c r="I10" i="7"/>
  <c r="I16" i="7" s="1"/>
  <c r="A783" i="11"/>
  <c r="A990" i="15" l="1"/>
  <c r="F783" i="11"/>
  <c r="D783" i="11"/>
  <c r="H783" i="11" s="1"/>
  <c r="C783" i="11"/>
  <c r="B783" i="11"/>
  <c r="E783" i="11"/>
  <c r="G783" i="11"/>
  <c r="I783" i="11" s="1"/>
  <c r="A784" i="11" s="1"/>
  <c r="D990" i="15" l="1"/>
  <c r="H990" i="15" s="1"/>
  <c r="I990" i="15"/>
  <c r="F990" i="15"/>
  <c r="C990" i="15"/>
  <c r="G990" i="15"/>
  <c r="B990" i="15"/>
  <c r="E990" i="15"/>
  <c r="B784" i="11"/>
  <c r="G784" i="11"/>
  <c r="I784" i="11" s="1"/>
  <c r="A785" i="11" s="1"/>
  <c r="E784" i="11"/>
  <c r="F784" i="11"/>
  <c r="C784" i="11"/>
  <c r="D784" i="11"/>
  <c r="H784" i="11" s="1"/>
  <c r="A991" i="15" l="1"/>
  <c r="B785" i="11"/>
  <c r="F785" i="11"/>
  <c r="E785" i="11"/>
  <c r="C785" i="11"/>
  <c r="D785" i="11"/>
  <c r="H785" i="11" s="1"/>
  <c r="G785" i="11"/>
  <c r="I785" i="11" s="1"/>
  <c r="A786" i="11" s="1"/>
  <c r="D991" i="15" l="1"/>
  <c r="H991" i="15" s="1"/>
  <c r="G991" i="15"/>
  <c r="B991" i="15"/>
  <c r="E991" i="15"/>
  <c r="F991" i="15"/>
  <c r="C991" i="15"/>
  <c r="I991" i="15"/>
  <c r="B786" i="11"/>
  <c r="G786" i="11"/>
  <c r="I786" i="11" s="1"/>
  <c r="A787" i="11" s="1"/>
  <c r="D786" i="11"/>
  <c r="H786" i="11" s="1"/>
  <c r="C786" i="11"/>
  <c r="E786" i="11"/>
  <c r="F786" i="11"/>
  <c r="A992" i="15" l="1"/>
  <c r="B787" i="11"/>
  <c r="G787" i="11"/>
  <c r="I787" i="11" s="1"/>
  <c r="A788" i="11" s="1"/>
  <c r="F787" i="11"/>
  <c r="D787" i="11"/>
  <c r="H787" i="11" s="1"/>
  <c r="E787" i="11"/>
  <c r="C787" i="11"/>
  <c r="C992" i="15" l="1"/>
  <c r="F992" i="15"/>
  <c r="E992" i="15"/>
  <c r="I992" i="15"/>
  <c r="B992" i="15"/>
  <c r="G992" i="15"/>
  <c r="D992" i="15"/>
  <c r="H992" i="15" s="1"/>
  <c r="C788" i="11"/>
  <c r="B788" i="11"/>
  <c r="D788" i="11"/>
  <c r="H788" i="11" s="1"/>
  <c r="F788" i="11"/>
  <c r="E788" i="11"/>
  <c r="G788" i="11"/>
  <c r="I788" i="11" s="1"/>
  <c r="A789" i="11" s="1"/>
  <c r="A993" i="15" l="1"/>
  <c r="B789" i="11"/>
  <c r="F789" i="11"/>
  <c r="D789" i="11"/>
  <c r="H789" i="11" s="1"/>
  <c r="G789" i="11"/>
  <c r="I789" i="11" s="1"/>
  <c r="A790" i="11" s="1"/>
  <c r="E789" i="11"/>
  <c r="C789" i="11"/>
  <c r="B993" i="15" l="1"/>
  <c r="G993" i="15"/>
  <c r="C993" i="15"/>
  <c r="F993" i="15"/>
  <c r="I993" i="15"/>
  <c r="D993" i="15"/>
  <c r="H993" i="15" s="1"/>
  <c r="E993" i="15"/>
  <c r="B790" i="11"/>
  <c r="E790" i="11"/>
  <c r="G790" i="11"/>
  <c r="I790" i="11" s="1"/>
  <c r="A791" i="11" s="1"/>
  <c r="C790" i="11"/>
  <c r="D790" i="11"/>
  <c r="H790" i="11" s="1"/>
  <c r="A994" i="15" l="1"/>
  <c r="B791" i="11"/>
  <c r="F791" i="11"/>
  <c r="G791" i="11"/>
  <c r="I791" i="11" s="1"/>
  <c r="A792" i="11" s="1"/>
  <c r="D791" i="11"/>
  <c r="H791" i="11" s="1"/>
  <c r="E791" i="11"/>
  <c r="C791" i="11"/>
  <c r="F790" i="11"/>
  <c r="G994" i="15" l="1"/>
  <c r="B994" i="15"/>
  <c r="C994" i="15"/>
  <c r="I994" i="15"/>
  <c r="E994" i="15"/>
  <c r="F994" i="15"/>
  <c r="D994" i="15"/>
  <c r="H994" i="15" s="1"/>
  <c r="B792" i="11"/>
  <c r="G792" i="11"/>
  <c r="I792" i="11" s="1"/>
  <c r="A793" i="11" s="1"/>
  <c r="E792" i="11"/>
  <c r="C792" i="11"/>
  <c r="D792" i="11"/>
  <c r="H792" i="11" s="1"/>
  <c r="F792" i="11"/>
  <c r="A995" i="15" l="1"/>
  <c r="D793" i="11"/>
  <c r="F793" i="11"/>
  <c r="B793" i="11"/>
  <c r="G793" i="11" s="1"/>
  <c r="I793" i="11" s="1"/>
  <c r="A794" i="11" s="1"/>
  <c r="C793" i="11"/>
  <c r="E793" i="11"/>
  <c r="B995" i="15" l="1"/>
  <c r="G995" i="15"/>
  <c r="D995" i="15"/>
  <c r="H995" i="15" s="1"/>
  <c r="I995" i="15"/>
  <c r="E995" i="15"/>
  <c r="C995" i="15"/>
  <c r="F995" i="15"/>
  <c r="D794" i="11"/>
  <c r="F794" i="11"/>
  <c r="B794" i="11"/>
  <c r="E794" i="11"/>
  <c r="G794" i="11"/>
  <c r="I794" i="11" s="1"/>
  <c r="A795" i="11" s="1"/>
  <c r="C794" i="11"/>
  <c r="H793" i="11"/>
  <c r="A996" i="15" l="1"/>
  <c r="B795" i="11"/>
  <c r="G795" i="11"/>
  <c r="I795" i="11" s="1"/>
  <c r="A796" i="11" s="1"/>
  <c r="D795" i="11"/>
  <c r="H795" i="11" s="1"/>
  <c r="F795" i="11"/>
  <c r="E795" i="11"/>
  <c r="C795" i="11"/>
  <c r="H794" i="11"/>
  <c r="D996" i="15" l="1"/>
  <c r="H996" i="15" s="1"/>
  <c r="E996" i="15"/>
  <c r="F996" i="15"/>
  <c r="B996" i="15"/>
  <c r="I996" i="15"/>
  <c r="G996" i="15"/>
  <c r="C996" i="15"/>
  <c r="B796" i="11"/>
  <c r="G796" i="11"/>
  <c r="I796" i="11" s="1"/>
  <c r="A797" i="11" s="1"/>
  <c r="E796" i="11"/>
  <c r="F796" i="11"/>
  <c r="C796" i="11"/>
  <c r="D796" i="11"/>
  <c r="H796" i="11" s="1"/>
  <c r="A997" i="15" l="1"/>
  <c r="B797" i="11"/>
  <c r="F797" i="11"/>
  <c r="E797" i="11"/>
  <c r="D797" i="11"/>
  <c r="H797" i="11" s="1"/>
  <c r="G797" i="11"/>
  <c r="I797" i="11" s="1"/>
  <c r="A798" i="11" s="1"/>
  <c r="C797" i="11"/>
  <c r="I997" i="15" l="1"/>
  <c r="B997" i="15"/>
  <c r="D997" i="15"/>
  <c r="H997" i="15" s="1"/>
  <c r="E997" i="15"/>
  <c r="F997" i="15"/>
  <c r="G997" i="15"/>
  <c r="C997" i="15"/>
  <c r="B798" i="11"/>
  <c r="G798" i="11"/>
  <c r="I798" i="11" s="1"/>
  <c r="A799" i="11" s="1"/>
  <c r="F798" i="11"/>
  <c r="C798" i="11"/>
  <c r="D798" i="11"/>
  <c r="H798" i="11" s="1"/>
  <c r="E798" i="11"/>
  <c r="A998" i="15" l="1"/>
  <c r="B799" i="11"/>
  <c r="G799" i="11"/>
  <c r="I799" i="11" s="1"/>
  <c r="A800" i="11" s="1"/>
  <c r="F799" i="11"/>
  <c r="E799" i="11"/>
  <c r="C799" i="11"/>
  <c r="D799" i="11"/>
  <c r="H799" i="11" s="1"/>
  <c r="D998" i="15" l="1"/>
  <c r="H998" i="15" s="1"/>
  <c r="C998" i="15"/>
  <c r="G998" i="15"/>
  <c r="B998" i="15"/>
  <c r="F998" i="15"/>
  <c r="I998" i="15"/>
  <c r="E998" i="15"/>
  <c r="B800" i="11"/>
  <c r="F800" i="11"/>
  <c r="C800" i="11"/>
  <c r="E800" i="11"/>
  <c r="G800" i="11"/>
  <c r="I800" i="11" s="1"/>
  <c r="A801" i="11" s="1"/>
  <c r="D800" i="11"/>
  <c r="H800" i="11" s="1"/>
  <c r="A999" i="15" l="1"/>
  <c r="B801" i="11"/>
  <c r="F801" i="11"/>
  <c r="C801" i="11"/>
  <c r="E801" i="11"/>
  <c r="D801" i="11"/>
  <c r="H801" i="11" s="1"/>
  <c r="G801" i="11"/>
  <c r="I801" i="11" s="1"/>
  <c r="A802" i="11" s="1"/>
  <c r="D999" i="15" l="1"/>
  <c r="H999" i="15" s="1"/>
  <c r="G999" i="15"/>
  <c r="B999" i="15"/>
  <c r="C999" i="15"/>
  <c r="F999" i="15"/>
  <c r="E999" i="15"/>
  <c r="I999" i="15"/>
  <c r="B802" i="11"/>
  <c r="G802" i="11"/>
  <c r="I802" i="11" s="1"/>
  <c r="A803" i="11" s="1"/>
  <c r="F802" i="11"/>
  <c r="C802" i="11"/>
  <c r="E802" i="11"/>
  <c r="D802" i="11"/>
  <c r="H802" i="11" s="1"/>
  <c r="A1000" i="15" l="1"/>
  <c r="B803" i="11"/>
  <c r="G803" i="11"/>
  <c r="I803" i="11" s="1"/>
  <c r="A804" i="11" s="1"/>
  <c r="F803" i="11"/>
  <c r="E803" i="11"/>
  <c r="C803" i="11"/>
  <c r="D803" i="11"/>
  <c r="H803" i="11" s="1"/>
  <c r="I1000" i="15" l="1"/>
  <c r="B1000" i="15"/>
  <c r="E1000" i="15"/>
  <c r="D1000" i="15"/>
  <c r="H1000" i="15" s="1"/>
  <c r="F1000" i="15"/>
  <c r="C1000" i="15"/>
  <c r="G1000" i="15"/>
  <c r="B804" i="11"/>
  <c r="C804" i="11"/>
  <c r="G804" i="11"/>
  <c r="I804" i="11" s="1"/>
  <c r="A805" i="11" s="1"/>
  <c r="E804" i="11"/>
  <c r="D804" i="11"/>
  <c r="H804" i="11" s="1"/>
  <c r="F804" i="11"/>
  <c r="J3" i="11" l="1"/>
  <c r="J4" i="11" s="1"/>
  <c r="J5" i="11" s="1"/>
  <c r="J6" i="11" s="1"/>
  <c r="J7" i="11" s="1"/>
  <c r="J8" i="11" s="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J79" i="11" s="1"/>
  <c r="J80" i="11" s="1"/>
  <c r="J81" i="11" s="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J111" i="11" s="1"/>
  <c r="J112" i="11" s="1"/>
  <c r="J113" i="11" s="1"/>
  <c r="J114" i="11" s="1"/>
  <c r="J115" i="11" s="1"/>
  <c r="J116" i="11" s="1"/>
  <c r="J117" i="11" s="1"/>
  <c r="J118" i="11" s="1"/>
  <c r="J119" i="11" s="1"/>
  <c r="J120" i="11" s="1"/>
  <c r="J121" i="11" s="1"/>
  <c r="J122" i="11" s="1"/>
  <c r="J123" i="11" s="1"/>
  <c r="J124" i="11" s="1"/>
  <c r="J125" i="11" s="1"/>
  <c r="J126" i="11" s="1"/>
  <c r="J127" i="11" s="1"/>
  <c r="J128" i="11" s="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J158" i="11" s="1"/>
  <c r="J159" i="11" s="1"/>
  <c r="J160" i="11" s="1"/>
  <c r="J161" i="11" s="1"/>
  <c r="J162" i="11" s="1"/>
  <c r="J163" i="11" s="1"/>
  <c r="J164" i="11" s="1"/>
  <c r="J165" i="11" s="1"/>
  <c r="J166" i="11" s="1"/>
  <c r="J167" i="11" s="1"/>
  <c r="J168" i="11" s="1"/>
  <c r="J169" i="11" s="1"/>
  <c r="J170" i="11" s="1"/>
  <c r="J171" i="11" s="1"/>
  <c r="J172" i="11" s="1"/>
  <c r="J173" i="11" s="1"/>
  <c r="J174" i="11" s="1"/>
  <c r="J175" i="11" s="1"/>
  <c r="J176" i="11" s="1"/>
  <c r="J177" i="11" s="1"/>
  <c r="J178" i="11" s="1"/>
  <c r="J179" i="11" s="1"/>
  <c r="J180" i="11" s="1"/>
  <c r="J181" i="11" s="1"/>
  <c r="J182" i="11" s="1"/>
  <c r="J183" i="11" s="1"/>
  <c r="J184" i="11" s="1"/>
  <c r="J185" i="11" s="1"/>
  <c r="J186" i="11" s="1"/>
  <c r="J187" i="11" s="1"/>
  <c r="J188" i="11" s="1"/>
  <c r="J189" i="11" s="1"/>
  <c r="J190" i="11" s="1"/>
  <c r="J191" i="11" s="1"/>
  <c r="J192" i="11" s="1"/>
  <c r="J193" i="11" s="1"/>
  <c r="J194" i="11" s="1"/>
  <c r="J195" i="11" s="1"/>
  <c r="J196" i="11" s="1"/>
  <c r="J197" i="11" s="1"/>
  <c r="J198" i="11" s="1"/>
  <c r="J199" i="11" s="1"/>
  <c r="J200" i="11" s="1"/>
  <c r="J201" i="11" s="1"/>
  <c r="J202" i="11" s="1"/>
  <c r="J203" i="11" s="1"/>
  <c r="J204" i="11" s="1"/>
  <c r="J205" i="11" s="1"/>
  <c r="J206" i="11" s="1"/>
  <c r="J207" i="11" s="1"/>
  <c r="J208" i="11" s="1"/>
  <c r="J209" i="11" s="1"/>
  <c r="J210" i="11" s="1"/>
  <c r="J211" i="11" s="1"/>
  <c r="J212" i="11" s="1"/>
  <c r="J213" i="11" s="1"/>
  <c r="J214" i="11" s="1"/>
  <c r="J215" i="11" s="1"/>
  <c r="J216" i="11" s="1"/>
  <c r="J217" i="11" s="1"/>
  <c r="J218" i="11" s="1"/>
  <c r="J219" i="11" s="1"/>
  <c r="J220" i="11" s="1"/>
  <c r="J221" i="11" s="1"/>
  <c r="J222" i="11" s="1"/>
  <c r="J223" i="11" s="1"/>
  <c r="J224" i="11" s="1"/>
  <c r="J225" i="11" s="1"/>
  <c r="J226" i="11" s="1"/>
  <c r="J227" i="11" s="1"/>
  <c r="J228" i="11" s="1"/>
  <c r="J229" i="11" s="1"/>
  <c r="J230" i="11" s="1"/>
  <c r="J231" i="11" s="1"/>
  <c r="J232" i="11" s="1"/>
  <c r="J233" i="11" s="1"/>
  <c r="J234" i="11" s="1"/>
  <c r="J235" i="11" s="1"/>
  <c r="J236" i="11" s="1"/>
  <c r="J237" i="11" s="1"/>
  <c r="J238" i="11" s="1"/>
  <c r="J239" i="11" s="1"/>
  <c r="J240" i="11" s="1"/>
  <c r="J241" i="11" s="1"/>
  <c r="J242" i="11" s="1"/>
  <c r="J243" i="11" s="1"/>
  <c r="J244" i="11" s="1"/>
  <c r="J245" i="11" s="1"/>
  <c r="J246" i="11" s="1"/>
  <c r="J247" i="11" s="1"/>
  <c r="J248" i="11" s="1"/>
  <c r="J249" i="11" s="1"/>
  <c r="J250" i="11" s="1"/>
  <c r="J251" i="11" s="1"/>
  <c r="J252" i="11" s="1"/>
  <c r="J253" i="11" s="1"/>
  <c r="J254" i="11" s="1"/>
  <c r="J255" i="11" s="1"/>
  <c r="J256" i="11" s="1"/>
  <c r="J257" i="11" s="1"/>
  <c r="J258" i="11" s="1"/>
  <c r="J259" i="11" s="1"/>
  <c r="J260" i="11" s="1"/>
  <c r="J261" i="11" s="1"/>
  <c r="J262" i="11" s="1"/>
  <c r="J263" i="11" s="1"/>
  <c r="J264" i="11" s="1"/>
  <c r="J265" i="11" s="1"/>
  <c r="J266" i="11" s="1"/>
  <c r="J267" i="11" s="1"/>
  <c r="J268" i="11" s="1"/>
  <c r="J269" i="11" s="1"/>
  <c r="J270" i="11" s="1"/>
  <c r="J271" i="11" s="1"/>
  <c r="J272" i="11" s="1"/>
  <c r="J273" i="11" s="1"/>
  <c r="J274" i="11" s="1"/>
  <c r="J275" i="11" s="1"/>
  <c r="J276" i="11" s="1"/>
  <c r="J277" i="11" s="1"/>
  <c r="J278" i="11" s="1"/>
  <c r="J279" i="11" s="1"/>
  <c r="J280" i="11" s="1"/>
  <c r="J281" i="11" s="1"/>
  <c r="J282" i="11" s="1"/>
  <c r="J283" i="11" s="1"/>
  <c r="J284" i="11" s="1"/>
  <c r="J285" i="11" s="1"/>
  <c r="J286" i="11" s="1"/>
  <c r="J287" i="11" s="1"/>
  <c r="J288" i="11" s="1"/>
  <c r="J289" i="11" s="1"/>
  <c r="J290" i="11" s="1"/>
  <c r="J291" i="11" s="1"/>
  <c r="J292" i="11" s="1"/>
  <c r="J293" i="11" s="1"/>
  <c r="J294" i="11" s="1"/>
  <c r="J295" i="11" s="1"/>
  <c r="J296" i="11" s="1"/>
  <c r="J297" i="11" s="1"/>
  <c r="J298" i="11" s="1"/>
  <c r="J299" i="11" s="1"/>
  <c r="J300" i="11" s="1"/>
  <c r="J301" i="11" s="1"/>
  <c r="J302" i="11" s="1"/>
  <c r="J303" i="11" s="1"/>
  <c r="J304" i="11" s="1"/>
  <c r="J305" i="11" s="1"/>
  <c r="J306" i="11" s="1"/>
  <c r="J307" i="11" s="1"/>
  <c r="J308" i="11" s="1"/>
  <c r="J309" i="11" s="1"/>
  <c r="J310" i="11" s="1"/>
  <c r="J311" i="11" s="1"/>
  <c r="J312" i="11" s="1"/>
  <c r="J313" i="11" s="1"/>
  <c r="J314" i="11" s="1"/>
  <c r="J315" i="11" s="1"/>
  <c r="J316" i="11" s="1"/>
  <c r="J317" i="11" s="1"/>
  <c r="J318" i="11" s="1"/>
  <c r="J319" i="11" s="1"/>
  <c r="J320" i="11" s="1"/>
  <c r="J321" i="11" s="1"/>
  <c r="J322" i="11" s="1"/>
  <c r="J323" i="11" s="1"/>
  <c r="J324" i="11" s="1"/>
  <c r="J325" i="11" s="1"/>
  <c r="J326" i="11" s="1"/>
  <c r="J327" i="11" s="1"/>
  <c r="J328" i="11" s="1"/>
  <c r="J329" i="11" s="1"/>
  <c r="J330" i="11" s="1"/>
  <c r="J331" i="11" s="1"/>
  <c r="J332" i="11" s="1"/>
  <c r="J333" i="11" s="1"/>
  <c r="J334" i="11" s="1"/>
  <c r="J335" i="11" s="1"/>
  <c r="J336" i="11" s="1"/>
  <c r="J337" i="11" s="1"/>
  <c r="J338" i="11" s="1"/>
  <c r="J339" i="11" s="1"/>
  <c r="J340" i="11" s="1"/>
  <c r="J341" i="11" s="1"/>
  <c r="J342" i="11" s="1"/>
  <c r="J343" i="11" s="1"/>
  <c r="J344" i="11" s="1"/>
  <c r="J345" i="11" s="1"/>
  <c r="J346" i="11" s="1"/>
  <c r="J347" i="11" s="1"/>
  <c r="J348" i="11" s="1"/>
  <c r="J349" i="11" s="1"/>
  <c r="J350" i="11" s="1"/>
  <c r="J351" i="11" s="1"/>
  <c r="J352" i="11" s="1"/>
  <c r="J353" i="11" s="1"/>
  <c r="J354" i="11" s="1"/>
  <c r="J355" i="11" s="1"/>
  <c r="J356" i="11" s="1"/>
  <c r="J357" i="11" s="1"/>
  <c r="J358" i="11" s="1"/>
  <c r="J359" i="11" s="1"/>
  <c r="J360" i="11" s="1"/>
  <c r="J361" i="11" s="1"/>
  <c r="J362" i="11" s="1"/>
  <c r="J363" i="11" s="1"/>
  <c r="J364" i="11" s="1"/>
  <c r="J365" i="11" s="1"/>
  <c r="J366" i="11" s="1"/>
  <c r="J367" i="11" s="1"/>
  <c r="J368" i="11" s="1"/>
  <c r="J369" i="11" s="1"/>
  <c r="J370" i="11" s="1"/>
  <c r="J371" i="11" s="1"/>
  <c r="J372" i="11" s="1"/>
  <c r="J373" i="11" s="1"/>
  <c r="J374" i="11" s="1"/>
  <c r="J375" i="11" s="1"/>
  <c r="J376" i="11" s="1"/>
  <c r="J377" i="11" s="1"/>
  <c r="J378" i="11" s="1"/>
  <c r="J379" i="11" s="1"/>
  <c r="J380" i="11" s="1"/>
  <c r="J381" i="11" s="1"/>
  <c r="J382" i="11" s="1"/>
  <c r="J383" i="11" s="1"/>
  <c r="J384" i="11" s="1"/>
  <c r="J385" i="11" s="1"/>
  <c r="J386" i="11" s="1"/>
  <c r="J387" i="11" s="1"/>
  <c r="J388" i="11" s="1"/>
  <c r="J389" i="11" s="1"/>
  <c r="J390" i="11" s="1"/>
  <c r="J391" i="11" s="1"/>
  <c r="J392" i="11" s="1"/>
  <c r="J393" i="11" s="1"/>
  <c r="J394" i="11" s="1"/>
  <c r="J395" i="11" s="1"/>
  <c r="J396" i="11" s="1"/>
  <c r="J397" i="11" s="1"/>
  <c r="J398" i="11" s="1"/>
  <c r="J399" i="11" s="1"/>
  <c r="J400" i="11" s="1"/>
  <c r="J401" i="11" s="1"/>
  <c r="J402" i="11" s="1"/>
  <c r="J403" i="11" s="1"/>
  <c r="J404" i="11" s="1"/>
  <c r="J405" i="11" s="1"/>
  <c r="J406" i="11" s="1"/>
  <c r="J407" i="11" s="1"/>
  <c r="J408" i="11" s="1"/>
  <c r="J409" i="11" s="1"/>
  <c r="J410" i="11" s="1"/>
  <c r="J411" i="11" s="1"/>
  <c r="J412" i="11" s="1"/>
  <c r="J413" i="11" s="1"/>
  <c r="J414" i="11" s="1"/>
  <c r="J415" i="11" s="1"/>
  <c r="J416" i="11" s="1"/>
  <c r="J417" i="11" s="1"/>
  <c r="J418" i="11" s="1"/>
  <c r="J419" i="11" s="1"/>
  <c r="J420" i="11" s="1"/>
  <c r="J421" i="11" s="1"/>
  <c r="J422" i="11" s="1"/>
  <c r="J423" i="11" s="1"/>
  <c r="J424" i="11" s="1"/>
  <c r="J425" i="11" s="1"/>
  <c r="J426" i="11" s="1"/>
  <c r="J427" i="11" s="1"/>
  <c r="J428" i="11" s="1"/>
  <c r="J429" i="11" s="1"/>
  <c r="J430" i="11" s="1"/>
  <c r="J431" i="11" s="1"/>
  <c r="J432" i="11" s="1"/>
  <c r="J433" i="11" s="1"/>
  <c r="J434" i="11" s="1"/>
  <c r="J435" i="11" s="1"/>
  <c r="J436" i="11" s="1"/>
  <c r="J437" i="11" s="1"/>
  <c r="J438" i="11" s="1"/>
  <c r="J439" i="11" s="1"/>
  <c r="J440" i="11" s="1"/>
  <c r="J441" i="11" s="1"/>
  <c r="J442" i="11" s="1"/>
  <c r="J443" i="11" s="1"/>
  <c r="J444" i="11" s="1"/>
  <c r="J445" i="11" s="1"/>
  <c r="J446" i="11" s="1"/>
  <c r="J447" i="11" s="1"/>
  <c r="J448" i="11" s="1"/>
  <c r="J449" i="11" s="1"/>
  <c r="J450" i="11" s="1"/>
  <c r="J451" i="11" s="1"/>
  <c r="J452" i="11" s="1"/>
  <c r="J453" i="11" s="1"/>
  <c r="J454" i="11" s="1"/>
  <c r="J455" i="11" s="1"/>
  <c r="J456" i="11" s="1"/>
  <c r="J457" i="11" s="1"/>
  <c r="J458" i="11" s="1"/>
  <c r="J459" i="11" s="1"/>
  <c r="J460" i="11" s="1"/>
  <c r="J461" i="11" s="1"/>
  <c r="J462" i="11" s="1"/>
  <c r="J463" i="11" s="1"/>
  <c r="J464" i="11" s="1"/>
  <c r="J465" i="11" s="1"/>
  <c r="J466" i="11" s="1"/>
  <c r="J467" i="11" s="1"/>
  <c r="J468" i="11" s="1"/>
  <c r="J469" i="11" s="1"/>
  <c r="J470" i="11" s="1"/>
  <c r="J471" i="11" s="1"/>
  <c r="J472" i="11" s="1"/>
  <c r="J473" i="11" s="1"/>
  <c r="J474" i="11" s="1"/>
  <c r="J475" i="11" s="1"/>
  <c r="J476" i="11" s="1"/>
  <c r="J477" i="11" s="1"/>
  <c r="J478" i="11" s="1"/>
  <c r="J479" i="11" s="1"/>
  <c r="J480" i="11" s="1"/>
  <c r="J481" i="11" s="1"/>
  <c r="J482" i="11" s="1"/>
  <c r="J483" i="11" s="1"/>
  <c r="J484" i="11" s="1"/>
  <c r="J485" i="11" s="1"/>
  <c r="J486" i="11" s="1"/>
  <c r="J487" i="11" s="1"/>
  <c r="J488" i="11" s="1"/>
  <c r="J489" i="11" s="1"/>
  <c r="J490" i="11" s="1"/>
  <c r="J491" i="11" s="1"/>
  <c r="J492" i="11" s="1"/>
  <c r="J493" i="11" s="1"/>
  <c r="J494" i="11" s="1"/>
  <c r="J495" i="11" s="1"/>
  <c r="J496" i="11" s="1"/>
  <c r="J497" i="11" s="1"/>
  <c r="J498" i="11" s="1"/>
  <c r="J499" i="11" s="1"/>
  <c r="J500" i="11" s="1"/>
  <c r="J501" i="11" s="1"/>
  <c r="J502" i="11" s="1"/>
  <c r="J503" i="11" s="1"/>
  <c r="J504" i="11" s="1"/>
  <c r="J505" i="11" s="1"/>
  <c r="J506" i="11" s="1"/>
  <c r="J507" i="11" s="1"/>
  <c r="J508" i="11" s="1"/>
  <c r="J509" i="11" s="1"/>
  <c r="J510" i="11" s="1"/>
  <c r="J511" i="11" s="1"/>
  <c r="J512" i="11" s="1"/>
  <c r="J513" i="11" s="1"/>
  <c r="J514" i="11" s="1"/>
  <c r="J515" i="11" s="1"/>
  <c r="J516" i="11" s="1"/>
  <c r="J517" i="11" s="1"/>
  <c r="J518" i="11" s="1"/>
  <c r="J519" i="11" s="1"/>
  <c r="J520" i="11" s="1"/>
  <c r="J521" i="11" s="1"/>
  <c r="J522" i="11" s="1"/>
  <c r="J523" i="11" s="1"/>
  <c r="J524" i="11" s="1"/>
  <c r="J525" i="11" s="1"/>
  <c r="J526" i="11" s="1"/>
  <c r="J527" i="11" s="1"/>
  <c r="J528" i="11" s="1"/>
  <c r="J529" i="11" s="1"/>
  <c r="J530" i="11" s="1"/>
  <c r="J531" i="11" s="1"/>
  <c r="J532" i="11" s="1"/>
  <c r="J533" i="11" s="1"/>
  <c r="J534" i="11" s="1"/>
  <c r="J535" i="11" s="1"/>
  <c r="J536" i="11" s="1"/>
  <c r="J537" i="11" s="1"/>
  <c r="J538" i="11" s="1"/>
  <c r="J539" i="11" s="1"/>
  <c r="J540" i="11" s="1"/>
  <c r="J541" i="11" s="1"/>
  <c r="J542" i="11" s="1"/>
  <c r="J543" i="11" s="1"/>
  <c r="J544" i="11" s="1"/>
  <c r="J545" i="11" s="1"/>
  <c r="J546" i="11" s="1"/>
  <c r="J547" i="11" s="1"/>
  <c r="J548" i="11" s="1"/>
  <c r="J549" i="11" s="1"/>
  <c r="J550" i="11" s="1"/>
  <c r="J551" i="11" s="1"/>
  <c r="J552" i="11" s="1"/>
  <c r="J553" i="11" s="1"/>
  <c r="J554" i="11" s="1"/>
  <c r="J555" i="11" s="1"/>
  <c r="J556" i="11" s="1"/>
  <c r="J557" i="11" s="1"/>
  <c r="J558" i="11" s="1"/>
  <c r="J559" i="11" s="1"/>
  <c r="J560" i="11" s="1"/>
  <c r="J561" i="11" s="1"/>
  <c r="J562" i="11" s="1"/>
  <c r="J563" i="11" s="1"/>
  <c r="J564" i="11" s="1"/>
  <c r="J565" i="11" s="1"/>
  <c r="J566" i="11" s="1"/>
  <c r="J567" i="11" s="1"/>
  <c r="J568" i="11" s="1"/>
  <c r="J569" i="11" s="1"/>
  <c r="J570" i="11" s="1"/>
  <c r="J571" i="11" s="1"/>
  <c r="J572" i="11" s="1"/>
  <c r="J573" i="11" s="1"/>
  <c r="J574" i="11" s="1"/>
  <c r="J575" i="11" s="1"/>
  <c r="J576" i="11" s="1"/>
  <c r="J577" i="11" s="1"/>
  <c r="J578" i="11" s="1"/>
  <c r="J579" i="11" s="1"/>
  <c r="J580" i="11" s="1"/>
  <c r="J581" i="11" s="1"/>
  <c r="J582" i="11" s="1"/>
  <c r="J583" i="11" s="1"/>
  <c r="J584" i="11" s="1"/>
  <c r="J585" i="11" s="1"/>
  <c r="J586" i="11" s="1"/>
  <c r="J587" i="11" s="1"/>
  <c r="J588" i="11" s="1"/>
  <c r="J589" i="11" s="1"/>
  <c r="J590" i="11" s="1"/>
  <c r="J591" i="11" s="1"/>
  <c r="J592" i="11" s="1"/>
  <c r="J593" i="11" s="1"/>
  <c r="J594" i="11" s="1"/>
  <c r="J595" i="11" s="1"/>
  <c r="J596" i="11" s="1"/>
  <c r="J597" i="11" s="1"/>
  <c r="J598" i="11" s="1"/>
  <c r="J599" i="11" s="1"/>
  <c r="J600" i="11" s="1"/>
  <c r="J601" i="11" s="1"/>
  <c r="J602" i="11" s="1"/>
  <c r="J603" i="11" s="1"/>
  <c r="J604" i="11" s="1"/>
  <c r="J605" i="11" s="1"/>
  <c r="J606" i="11" s="1"/>
  <c r="J607" i="11" s="1"/>
  <c r="J608" i="11" s="1"/>
  <c r="J609" i="11" s="1"/>
  <c r="J610" i="11" s="1"/>
  <c r="J611" i="11" s="1"/>
  <c r="J612" i="11" s="1"/>
  <c r="J613" i="11" s="1"/>
  <c r="J614" i="11" s="1"/>
  <c r="J615" i="11" s="1"/>
  <c r="J616" i="11" s="1"/>
  <c r="J617" i="11" s="1"/>
  <c r="J618" i="11" s="1"/>
  <c r="J619" i="11" s="1"/>
  <c r="J620" i="11" s="1"/>
  <c r="J621" i="11" s="1"/>
  <c r="J622" i="11" s="1"/>
  <c r="J623" i="11" s="1"/>
  <c r="J624" i="11" s="1"/>
  <c r="J625" i="11" s="1"/>
  <c r="J626" i="11" s="1"/>
  <c r="J627" i="11" s="1"/>
  <c r="J628" i="11" s="1"/>
  <c r="J629" i="11" s="1"/>
  <c r="J630" i="11" s="1"/>
  <c r="J631" i="11" s="1"/>
  <c r="J632" i="11" s="1"/>
  <c r="J633" i="11" s="1"/>
  <c r="J634" i="11" s="1"/>
  <c r="J635" i="11" s="1"/>
  <c r="J636" i="11" s="1"/>
  <c r="J637" i="11" s="1"/>
  <c r="J638" i="11" s="1"/>
  <c r="J639" i="11" s="1"/>
  <c r="J640" i="11" s="1"/>
  <c r="J641" i="11" s="1"/>
  <c r="J642" i="11" s="1"/>
  <c r="J643" i="11" s="1"/>
  <c r="J644" i="11" s="1"/>
  <c r="J645" i="11" s="1"/>
  <c r="J646" i="11" s="1"/>
  <c r="J647" i="11" s="1"/>
  <c r="J648" i="11" s="1"/>
  <c r="J649" i="11" s="1"/>
  <c r="J650" i="11" s="1"/>
  <c r="J651" i="11" s="1"/>
  <c r="J652" i="11" s="1"/>
  <c r="J653" i="11" s="1"/>
  <c r="J654" i="11" s="1"/>
  <c r="J655" i="11" s="1"/>
  <c r="J656" i="11" s="1"/>
  <c r="J657" i="11" s="1"/>
  <c r="J658" i="11" s="1"/>
  <c r="J659" i="11" s="1"/>
  <c r="J660" i="11" s="1"/>
  <c r="J661" i="11" s="1"/>
  <c r="J662" i="11" s="1"/>
  <c r="J663" i="11" s="1"/>
  <c r="J664" i="11" s="1"/>
  <c r="J665" i="11" s="1"/>
  <c r="J666" i="11" s="1"/>
  <c r="J667" i="11" s="1"/>
  <c r="J668" i="11" s="1"/>
  <c r="J669" i="11" s="1"/>
  <c r="J670" i="11" s="1"/>
  <c r="J671" i="11" s="1"/>
  <c r="J672" i="11" s="1"/>
  <c r="J673" i="11" s="1"/>
  <c r="J674" i="11" s="1"/>
  <c r="J675" i="11" s="1"/>
  <c r="J676" i="11" s="1"/>
  <c r="J677" i="11" s="1"/>
  <c r="J678" i="11" s="1"/>
  <c r="J679" i="11" s="1"/>
  <c r="J680" i="11" s="1"/>
  <c r="J681" i="11" s="1"/>
  <c r="J682" i="11" s="1"/>
  <c r="J683" i="11" s="1"/>
  <c r="J684" i="11" s="1"/>
  <c r="J685" i="11" s="1"/>
  <c r="J686" i="11" s="1"/>
  <c r="J687" i="11" s="1"/>
  <c r="J688" i="11" s="1"/>
  <c r="J689" i="11" s="1"/>
  <c r="J690" i="11" s="1"/>
  <c r="J691" i="11" s="1"/>
  <c r="J692" i="11" s="1"/>
  <c r="J693" i="11" s="1"/>
  <c r="J694" i="11" s="1"/>
  <c r="J695" i="11" s="1"/>
  <c r="J696" i="11" s="1"/>
  <c r="J697" i="11" s="1"/>
  <c r="J698" i="11" s="1"/>
  <c r="J699" i="11" s="1"/>
  <c r="J700" i="11" s="1"/>
  <c r="J701" i="11" s="1"/>
  <c r="J702" i="11" s="1"/>
  <c r="J703" i="11" s="1"/>
  <c r="J704" i="11" s="1"/>
  <c r="J705" i="11" s="1"/>
  <c r="J706" i="11" s="1"/>
  <c r="J707" i="11" s="1"/>
  <c r="J708" i="11" s="1"/>
  <c r="J709" i="11" s="1"/>
  <c r="J710" i="11" s="1"/>
  <c r="J711" i="11" s="1"/>
  <c r="J712" i="11" s="1"/>
  <c r="J713" i="11" s="1"/>
  <c r="J714" i="11" s="1"/>
  <c r="J715" i="11" s="1"/>
  <c r="J716" i="11" s="1"/>
  <c r="J717" i="11" s="1"/>
  <c r="J718" i="11" s="1"/>
  <c r="J719" i="11" s="1"/>
  <c r="J720" i="11" s="1"/>
  <c r="J721" i="11" s="1"/>
  <c r="J722" i="11" s="1"/>
  <c r="J723" i="11" s="1"/>
  <c r="J724" i="11" s="1"/>
  <c r="J725" i="11" s="1"/>
  <c r="J726" i="11" s="1"/>
  <c r="J727" i="11" s="1"/>
  <c r="J728" i="11" s="1"/>
  <c r="J729" i="11" s="1"/>
  <c r="J730" i="11" s="1"/>
  <c r="J731" i="11" s="1"/>
  <c r="J732" i="11" s="1"/>
  <c r="J733" i="11" s="1"/>
  <c r="J734" i="11" s="1"/>
  <c r="J735" i="11" s="1"/>
  <c r="J736" i="11" s="1"/>
  <c r="J737" i="11" s="1"/>
  <c r="J738" i="11" s="1"/>
  <c r="J739" i="11" s="1"/>
  <c r="J740" i="11" s="1"/>
  <c r="J741" i="11" s="1"/>
  <c r="J742" i="11" s="1"/>
  <c r="J743" i="11" s="1"/>
  <c r="J744" i="11" s="1"/>
  <c r="J745" i="11" s="1"/>
  <c r="J746" i="11" s="1"/>
  <c r="J747" i="11" s="1"/>
  <c r="J748" i="11" s="1"/>
  <c r="J749" i="11" s="1"/>
  <c r="J750" i="11" s="1"/>
  <c r="J751" i="11" s="1"/>
  <c r="J752" i="11" s="1"/>
  <c r="J753" i="11" s="1"/>
  <c r="J754" i="11" s="1"/>
  <c r="J755" i="11" s="1"/>
  <c r="J756" i="11" s="1"/>
  <c r="J757" i="11" s="1"/>
  <c r="J758" i="11" s="1"/>
  <c r="J759" i="11" s="1"/>
  <c r="J760" i="11" s="1"/>
  <c r="J761" i="11" s="1"/>
  <c r="J762" i="11" s="1"/>
  <c r="J763" i="11" s="1"/>
  <c r="J764" i="11" s="1"/>
  <c r="J765" i="11" s="1"/>
  <c r="J766" i="11" s="1"/>
  <c r="J767" i="11" s="1"/>
  <c r="J768" i="11" s="1"/>
  <c r="J769" i="11" s="1"/>
  <c r="J770" i="11" s="1"/>
  <c r="J771" i="11" s="1"/>
  <c r="J772" i="11" s="1"/>
  <c r="J773" i="11" s="1"/>
  <c r="J774" i="11" s="1"/>
  <c r="J775" i="11" s="1"/>
  <c r="J776" i="11" s="1"/>
  <c r="J777" i="11" s="1"/>
  <c r="J778" i="11" s="1"/>
  <c r="J779" i="11" s="1"/>
  <c r="J780" i="11" s="1"/>
  <c r="J781" i="11" s="1"/>
  <c r="J782" i="11" s="1"/>
  <c r="J783" i="11" s="1"/>
  <c r="J784" i="11" s="1"/>
  <c r="J785" i="11" s="1"/>
  <c r="J786" i="11" s="1"/>
  <c r="J787" i="11" s="1"/>
  <c r="J788" i="11" s="1"/>
  <c r="J789" i="11" s="1"/>
  <c r="J790" i="11" s="1"/>
  <c r="J791" i="11" s="1"/>
  <c r="J792" i="11" s="1"/>
  <c r="J793" i="11" s="1"/>
  <c r="J794" i="11" s="1"/>
  <c r="J795" i="11" s="1"/>
  <c r="J796" i="11" s="1"/>
  <c r="J797" i="11" s="1"/>
  <c r="J798" i="11" s="1"/>
  <c r="J799" i="11" s="1"/>
  <c r="J800" i="11" s="1"/>
  <c r="J801" i="11" s="1"/>
  <c r="J802" i="11" s="1"/>
  <c r="J803" i="11" s="1"/>
  <c r="J804" i="11" s="1"/>
  <c r="D805" i="11"/>
  <c r="F805" i="11"/>
  <c r="E805" i="11"/>
  <c r="C805" i="11"/>
  <c r="B805" i="11"/>
  <c r="G805" i="11" s="1"/>
  <c r="I805" i="11" s="1"/>
  <c r="A806" i="11" s="1"/>
  <c r="J805" i="11" l="1"/>
  <c r="D806" i="11"/>
  <c r="C806" i="11"/>
  <c r="F806" i="11"/>
  <c r="B806" i="11"/>
  <c r="E806" i="11"/>
  <c r="H805" i="11"/>
  <c r="G806" i="11" l="1"/>
  <c r="I806" i="11" s="1"/>
  <c r="A807" i="11" s="1"/>
  <c r="B807" i="11" s="1"/>
  <c r="J806" i="11"/>
  <c r="H806" i="11"/>
  <c r="F807" i="11" l="1"/>
  <c r="C807" i="11"/>
  <c r="D807" i="11"/>
  <c r="H807" i="11" s="1"/>
  <c r="J807" i="11"/>
  <c r="E807" i="11"/>
  <c r="G807" i="11"/>
  <c r="I807" i="11" s="1"/>
  <c r="A808" i="11" s="1"/>
  <c r="D808" i="11" s="1"/>
  <c r="H808" i="11" s="1"/>
  <c r="C808" i="11" l="1"/>
  <c r="F808" i="11"/>
  <c r="E808" i="11"/>
  <c r="G808" i="11"/>
  <c r="I808" i="11" s="1"/>
  <c r="A809" i="11" s="1"/>
  <c r="G809" i="11" s="1"/>
  <c r="I809" i="11" s="1"/>
  <c r="A810" i="11" s="1"/>
  <c r="B808" i="11"/>
  <c r="J808" i="11" s="1"/>
  <c r="C809" i="11" l="1"/>
  <c r="F809" i="11"/>
  <c r="D809" i="11"/>
  <c r="H809" i="11" s="1"/>
  <c r="B809" i="11"/>
  <c r="J809" i="11" s="1"/>
  <c r="E809" i="11"/>
  <c r="B810" i="11"/>
  <c r="J810" i="11" s="1"/>
  <c r="F810" i="11"/>
  <c r="G810" i="11"/>
  <c r="I810" i="11" s="1"/>
  <c r="A811" i="11" s="1"/>
  <c r="D810" i="11"/>
  <c r="H810" i="11" s="1"/>
  <c r="C810" i="11"/>
  <c r="E810" i="11"/>
  <c r="B811" i="11" l="1"/>
  <c r="J811" i="11" s="1"/>
  <c r="D811" i="11"/>
  <c r="H811" i="11" s="1"/>
  <c r="G811" i="11"/>
  <c r="I811" i="11" s="1"/>
  <c r="A812" i="11" s="1"/>
  <c r="F811" i="11"/>
  <c r="E811" i="11"/>
  <c r="C811" i="11"/>
  <c r="B812" i="11" l="1"/>
  <c r="J812" i="11" s="1"/>
  <c r="E812" i="11"/>
  <c r="D812" i="11"/>
  <c r="H812" i="11" s="1"/>
  <c r="G812" i="11"/>
  <c r="I812" i="11" s="1"/>
  <c r="A813" i="11" s="1"/>
  <c r="F812" i="11"/>
  <c r="C812" i="11"/>
  <c r="B813" i="11" l="1"/>
  <c r="J813" i="11" s="1"/>
  <c r="F813" i="11"/>
  <c r="C813" i="11"/>
  <c r="G813" i="11"/>
  <c r="I813" i="11" s="1"/>
  <c r="A814" i="11" s="1"/>
  <c r="E813" i="11"/>
  <c r="D813" i="11"/>
  <c r="H813" i="11" s="1"/>
  <c r="B814" i="11" l="1"/>
  <c r="J814" i="11" s="1"/>
  <c r="G814" i="11"/>
  <c r="I814" i="11" s="1"/>
  <c r="A815" i="11" s="1"/>
  <c r="F814" i="11"/>
  <c r="C814" i="11"/>
  <c r="E814" i="11"/>
  <c r="D814" i="11"/>
  <c r="H814" i="11" s="1"/>
  <c r="B815" i="11" l="1"/>
  <c r="J815" i="11" s="1"/>
  <c r="C815" i="11"/>
  <c r="D815" i="11"/>
  <c r="H815" i="11" s="1"/>
  <c r="F815" i="11"/>
  <c r="E815" i="11"/>
  <c r="G815" i="11"/>
  <c r="I815" i="11" s="1"/>
  <c r="A816" i="11" s="1"/>
  <c r="B816" i="11" l="1"/>
  <c r="J816" i="11" s="1"/>
  <c r="G816" i="11"/>
  <c r="I816" i="11" s="1"/>
  <c r="A817" i="11" s="1"/>
  <c r="F816" i="11"/>
  <c r="D816" i="11"/>
  <c r="H816" i="11" s="1"/>
  <c r="E816" i="11"/>
  <c r="C816" i="11"/>
  <c r="B817" i="11" l="1"/>
  <c r="J817" i="11" s="1"/>
  <c r="F817" i="11"/>
  <c r="D817" i="11"/>
  <c r="H817" i="11" s="1"/>
  <c r="C817" i="11"/>
  <c r="E817" i="11"/>
  <c r="G817" i="11"/>
  <c r="I817" i="11" s="1"/>
  <c r="A818" i="11" s="1"/>
  <c r="D818" i="11" l="1"/>
  <c r="C818" i="11"/>
  <c r="B818" i="11"/>
  <c r="E818" i="11"/>
  <c r="F818" i="11"/>
  <c r="G818" i="11" l="1"/>
  <c r="I818" i="11" s="1"/>
  <c r="A819" i="11" s="1"/>
  <c r="B819" i="11" s="1"/>
  <c r="J818" i="11"/>
  <c r="H818" i="11"/>
  <c r="E819" i="11" l="1"/>
  <c r="J819" i="11"/>
  <c r="C819" i="11"/>
  <c r="F819" i="11"/>
  <c r="D819" i="11"/>
  <c r="H819" i="11" s="1"/>
  <c r="G819" i="11"/>
  <c r="I819" i="11" s="1"/>
  <c r="A820" i="11" s="1"/>
  <c r="D820" i="11" s="1"/>
  <c r="H820" i="11" s="1"/>
  <c r="C820" i="11" l="1"/>
  <c r="F820" i="11"/>
  <c r="G820" i="11"/>
  <c r="I820" i="11" s="1"/>
  <c r="A821" i="11" s="1"/>
  <c r="F821" i="11" s="1"/>
  <c r="B820" i="11"/>
  <c r="J820" i="11" s="1"/>
  <c r="E820" i="11"/>
  <c r="G821" i="11" l="1"/>
  <c r="I821" i="11" s="1"/>
  <c r="A822" i="11" s="1"/>
  <c r="F822" i="11" s="1"/>
  <c r="D821" i="11"/>
  <c r="H821" i="11" s="1"/>
  <c r="B821" i="11"/>
  <c r="J821" i="11" s="1"/>
  <c r="C821" i="11"/>
  <c r="E821" i="11"/>
  <c r="G822" i="11" l="1"/>
  <c r="I822" i="11" s="1"/>
  <c r="A823" i="11" s="1"/>
  <c r="B823" i="11" s="1"/>
  <c r="E822" i="11"/>
  <c r="B822" i="11"/>
  <c r="J822" i="11" s="1"/>
  <c r="D822" i="11"/>
  <c r="H822" i="11" s="1"/>
  <c r="C822" i="11"/>
  <c r="J823" i="11" l="1"/>
  <c r="C823" i="11"/>
  <c r="F823" i="11"/>
  <c r="G823" i="11"/>
  <c r="I823" i="11" s="1"/>
  <c r="A824" i="11" s="1"/>
  <c r="F824" i="11" s="1"/>
  <c r="D823" i="11"/>
  <c r="H823" i="11" s="1"/>
  <c r="E823" i="11"/>
  <c r="D824" i="11" l="1"/>
  <c r="H824" i="11" s="1"/>
  <c r="C824" i="11"/>
  <c r="E824" i="11"/>
  <c r="B824" i="11"/>
  <c r="J824" i="11" s="1"/>
  <c r="G824" i="11"/>
  <c r="I824" i="11" s="1"/>
  <c r="A825" i="11" s="1"/>
  <c r="B825" i="11" s="1"/>
  <c r="E825" i="11" l="1"/>
  <c r="G825" i="11"/>
  <c r="I825" i="11" s="1"/>
  <c r="A826" i="11" s="1"/>
  <c r="E826" i="11" s="1"/>
  <c r="D825" i="11"/>
  <c r="H825" i="11" s="1"/>
  <c r="C825" i="11"/>
  <c r="J825" i="11"/>
  <c r="F825" i="11"/>
  <c r="C826" i="11" l="1"/>
  <c r="F826" i="11"/>
  <c r="G826" i="11"/>
  <c r="I826" i="11" s="1"/>
  <c r="A827" i="11" s="1"/>
  <c r="D827" i="11" s="1"/>
  <c r="H827" i="11" s="1"/>
  <c r="B826" i="11"/>
  <c r="J826" i="11" s="1"/>
  <c r="D826" i="11"/>
  <c r="H826" i="11" s="1"/>
  <c r="F827" i="11" l="1"/>
  <c r="G827" i="11"/>
  <c r="I827" i="11" s="1"/>
  <c r="A828" i="11" s="1"/>
  <c r="B828" i="11" s="1"/>
  <c r="B827" i="11"/>
  <c r="J827" i="11" s="1"/>
  <c r="C827" i="11"/>
  <c r="E827" i="11"/>
  <c r="J828" i="11" l="1"/>
  <c r="D828" i="11"/>
  <c r="H828" i="11" s="1"/>
  <c r="F828" i="11"/>
  <c r="C828" i="11"/>
  <c r="E828" i="11"/>
  <c r="G828" i="11"/>
  <c r="I828" i="11" s="1"/>
  <c r="A829" i="11" s="1"/>
  <c r="E829" i="11" s="1"/>
  <c r="B829" i="11" l="1"/>
  <c r="J829" i="11" s="1"/>
  <c r="F829" i="11"/>
  <c r="C829" i="11"/>
  <c r="D829" i="11"/>
  <c r="H829" i="11" s="1"/>
  <c r="G829" i="11"/>
  <c r="I829" i="11" s="1"/>
  <c r="A830" i="11" s="1"/>
  <c r="D830" i="11" s="1"/>
  <c r="H830" i="11" s="1"/>
  <c r="G830" i="11" l="1"/>
  <c r="I830" i="11" s="1"/>
  <c r="A831" i="11" s="1"/>
  <c r="E831" i="11" s="1"/>
  <c r="C830" i="11"/>
  <c r="F830" i="11"/>
  <c r="E830" i="11"/>
  <c r="B830" i="11"/>
  <c r="J830" i="11" s="1"/>
  <c r="F831" i="11" l="1"/>
  <c r="C831" i="11"/>
  <c r="G831" i="11"/>
  <c r="I831" i="11" s="1"/>
  <c r="A832" i="11" s="1"/>
  <c r="B832" i="11" s="1"/>
  <c r="J832" i="11" s="1"/>
  <c r="D831" i="11"/>
  <c r="H831" i="11" s="1"/>
  <c r="B831" i="11"/>
  <c r="J831" i="11" s="1"/>
  <c r="D832" i="11" l="1"/>
  <c r="H832" i="11" s="1"/>
  <c r="F832" i="11"/>
  <c r="C832" i="11"/>
  <c r="E832" i="11"/>
  <c r="G832" i="11"/>
  <c r="I832" i="11" s="1"/>
  <c r="A833" i="11" s="1"/>
  <c r="B833" i="11" s="1"/>
  <c r="J833" i="11" s="1"/>
  <c r="F833" i="11"/>
  <c r="C833" i="11" l="1"/>
  <c r="G833" i="11"/>
  <c r="I833" i="11" s="1"/>
  <c r="A834" i="11" s="1"/>
  <c r="B834" i="11" s="1"/>
  <c r="J834" i="11" s="1"/>
  <c r="E833" i="11"/>
  <c r="D833" i="11"/>
  <c r="H833" i="11" s="1"/>
  <c r="F834" i="11"/>
  <c r="G834" i="11"/>
  <c r="I834" i="11" s="1"/>
  <c r="A835" i="11" s="1"/>
  <c r="D834" i="11"/>
  <c r="H834" i="11" s="1"/>
  <c r="C834" i="11"/>
  <c r="E834" i="11" l="1"/>
  <c r="B835" i="11"/>
  <c r="J835" i="11" s="1"/>
  <c r="E835" i="11"/>
  <c r="G835" i="11"/>
  <c r="I835" i="11" s="1"/>
  <c r="A836" i="11" s="1"/>
  <c r="C835" i="11"/>
  <c r="F835" i="11"/>
  <c r="D835" i="11"/>
  <c r="H835" i="11" s="1"/>
  <c r="D836" i="11" l="1"/>
  <c r="E836" i="11"/>
  <c r="C836" i="11"/>
  <c r="B836" i="11"/>
  <c r="F836" i="11"/>
  <c r="G836" i="11" l="1"/>
  <c r="I836" i="11" s="1"/>
  <c r="A837" i="11" s="1"/>
  <c r="B837" i="11" s="1"/>
  <c r="J836" i="11"/>
  <c r="H836" i="11"/>
  <c r="F837" i="11" l="1"/>
  <c r="C837" i="11"/>
  <c r="E837" i="11"/>
  <c r="D837" i="11"/>
  <c r="H837" i="11" s="1"/>
  <c r="G837" i="11"/>
  <c r="I837" i="11" s="1"/>
  <c r="A838" i="11" s="1"/>
  <c r="B838" i="11" s="1"/>
  <c r="J837" i="11"/>
  <c r="J838" i="11" l="1"/>
  <c r="D838" i="11"/>
  <c r="H838" i="11" s="1"/>
  <c r="F838" i="11"/>
  <c r="C838" i="11"/>
  <c r="G838" i="11"/>
  <c r="I838" i="11" s="1"/>
  <c r="A839" i="11" s="1"/>
  <c r="D839" i="11" s="1"/>
  <c r="H839" i="11" s="1"/>
  <c r="E838" i="11"/>
  <c r="F839" i="11" l="1"/>
  <c r="B839" i="11"/>
  <c r="J839" i="11" s="1"/>
  <c r="E839" i="11"/>
  <c r="C839" i="11"/>
  <c r="G839" i="11"/>
  <c r="I839" i="11" s="1"/>
  <c r="A840" i="11" s="1"/>
  <c r="E840" i="11" s="1"/>
  <c r="B840" i="11" l="1"/>
  <c r="J840" i="11" s="1"/>
  <c r="D840" i="11"/>
  <c r="H840" i="11" s="1"/>
  <c r="F840" i="11"/>
  <c r="G840" i="11"/>
  <c r="I840" i="11" s="1"/>
  <c r="A841" i="11" s="1"/>
  <c r="E841" i="11" s="1"/>
  <c r="C840" i="11"/>
  <c r="C841" i="11" l="1"/>
  <c r="F841" i="11"/>
  <c r="B841" i="11"/>
  <c r="J841" i="11" s="1"/>
  <c r="D841" i="11"/>
  <c r="H841" i="11" s="1"/>
  <c r="G841" i="11"/>
  <c r="I841" i="11" s="1"/>
  <c r="A842" i="11" s="1"/>
  <c r="D842" i="11" s="1"/>
  <c r="C842" i="11" l="1"/>
  <c r="B842" i="11"/>
  <c r="J842" i="11" s="1"/>
  <c r="E842" i="11"/>
  <c r="F842" i="11"/>
  <c r="G842" i="11"/>
  <c r="I842" i="11" s="1"/>
  <c r="A843" i="11" s="1"/>
  <c r="B843" i="11" s="1"/>
  <c r="H842" i="11"/>
  <c r="D843" i="11" l="1"/>
  <c r="H843" i="11" s="1"/>
  <c r="J843" i="11"/>
  <c r="C843" i="11"/>
  <c r="E843" i="11"/>
  <c r="G843" i="11"/>
  <c r="I843" i="11" s="1"/>
  <c r="A844" i="11" s="1"/>
  <c r="C844" i="11" s="1"/>
  <c r="F843" i="11"/>
  <c r="G844" i="11" l="1"/>
  <c r="I844" i="11" s="1"/>
  <c r="A845" i="11" s="1"/>
  <c r="G845" i="11" s="1"/>
  <c r="I845" i="11" s="1"/>
  <c r="A846" i="11" s="1"/>
  <c r="F844" i="11"/>
  <c r="D844" i="11"/>
  <c r="H844" i="11" s="1"/>
  <c r="B844" i="11"/>
  <c r="J844" i="11" s="1"/>
  <c r="E844" i="11"/>
  <c r="E845" i="11" l="1"/>
  <c r="B845" i="11"/>
  <c r="J845" i="11" s="1"/>
  <c r="F845" i="11"/>
  <c r="C845" i="11"/>
  <c r="D845" i="11"/>
  <c r="H845" i="11" s="1"/>
  <c r="B846" i="11"/>
  <c r="J846" i="11" s="1"/>
  <c r="E846" i="11"/>
  <c r="D846" i="11"/>
  <c r="H846" i="11" s="1"/>
  <c r="G846" i="11"/>
  <c r="I846" i="11" s="1"/>
  <c r="A847" i="11" s="1"/>
  <c r="C846" i="11"/>
  <c r="F846" i="11"/>
  <c r="B847" i="11" l="1"/>
  <c r="J847" i="11" s="1"/>
  <c r="D847" i="11"/>
  <c r="H847" i="11" s="1"/>
  <c r="E847" i="11"/>
  <c r="G847" i="11"/>
  <c r="I847" i="11" s="1"/>
  <c r="A848" i="11" s="1"/>
  <c r="F847" i="11"/>
  <c r="C847" i="11"/>
  <c r="B848" i="11" l="1"/>
  <c r="J848" i="11" s="1"/>
  <c r="D848" i="11"/>
  <c r="H848" i="11" s="1"/>
  <c r="G848" i="11"/>
  <c r="I848" i="11" s="1"/>
  <c r="A849" i="11" s="1"/>
  <c r="C848" i="11"/>
  <c r="E848" i="11"/>
  <c r="F848" i="11"/>
  <c r="B849" i="11" l="1"/>
  <c r="J849" i="11" s="1"/>
  <c r="G849" i="11"/>
  <c r="I849" i="11" s="1"/>
  <c r="A850" i="11" s="1"/>
  <c r="E849" i="11"/>
  <c r="F849" i="11"/>
  <c r="D849" i="11"/>
  <c r="H849" i="11" s="1"/>
  <c r="C849" i="11"/>
  <c r="B850" i="11" l="1"/>
  <c r="J850" i="11" s="1"/>
  <c r="C850" i="11"/>
  <c r="E850" i="11"/>
  <c r="G850" i="11"/>
  <c r="I850" i="11" s="1"/>
  <c r="A851" i="11" s="1"/>
  <c r="F850" i="11"/>
  <c r="D850" i="11"/>
  <c r="H850" i="11" s="1"/>
  <c r="B851" i="11" l="1"/>
  <c r="J851" i="11" s="1"/>
  <c r="G851" i="11"/>
  <c r="I851" i="11" s="1"/>
  <c r="A852" i="11" s="1"/>
  <c r="C851" i="11"/>
  <c r="E851" i="11"/>
  <c r="F851" i="11"/>
  <c r="D851" i="11"/>
  <c r="H851" i="11" s="1"/>
  <c r="B852" i="11" l="1"/>
  <c r="J852" i="11" s="1"/>
  <c r="G852" i="11"/>
  <c r="I852" i="11" s="1"/>
  <c r="A853" i="11" s="1"/>
  <c r="F852" i="11"/>
  <c r="C852" i="11"/>
  <c r="E852" i="11"/>
  <c r="D852" i="11"/>
  <c r="H852" i="11" s="1"/>
  <c r="D853" i="11" l="1"/>
  <c r="E853" i="11"/>
  <c r="B853" i="11"/>
  <c r="C853" i="11"/>
  <c r="F853" i="11"/>
  <c r="G853" i="11" l="1"/>
  <c r="I853" i="11" s="1"/>
  <c r="A854" i="11" s="1"/>
  <c r="D854" i="11" s="1"/>
  <c r="J853" i="11"/>
  <c r="H853" i="11"/>
  <c r="E854" i="11" l="1"/>
  <c r="C854" i="11"/>
  <c r="F854" i="11"/>
  <c r="B854" i="11"/>
  <c r="H854" i="11"/>
  <c r="G854" i="11" l="1"/>
  <c r="I854" i="11" s="1"/>
  <c r="A855" i="11" s="1"/>
  <c r="J854" i="11"/>
  <c r="F855" i="11" l="1"/>
  <c r="C855" i="11"/>
  <c r="B855" i="11"/>
  <c r="J855" i="11" s="1"/>
  <c r="D855" i="11"/>
  <c r="H855" i="11" s="1"/>
  <c r="G855" i="11"/>
  <c r="I855" i="11" s="1"/>
  <c r="A856" i="11" s="1"/>
  <c r="E855" i="11"/>
  <c r="D856" i="11" l="1"/>
  <c r="H856" i="11" s="1"/>
  <c r="B856" i="11"/>
  <c r="J856" i="11" s="1"/>
  <c r="G856" i="11"/>
  <c r="I856" i="11" s="1"/>
  <c r="A857" i="11" s="1"/>
  <c r="C856" i="11"/>
  <c r="E856" i="11"/>
  <c r="F856" i="11"/>
  <c r="E857" i="11" l="1"/>
  <c r="D857" i="11"/>
  <c r="H857" i="11" s="1"/>
  <c r="F857" i="11"/>
  <c r="C857" i="11"/>
  <c r="B857" i="11"/>
  <c r="J857" i="11" s="1"/>
  <c r="G857" i="11"/>
  <c r="I857" i="11" s="1"/>
  <c r="A858" i="11" s="1"/>
  <c r="G858" i="11" l="1"/>
  <c r="I858" i="11" s="1"/>
  <c r="A859" i="11" s="1"/>
  <c r="E858" i="11"/>
  <c r="F858" i="11"/>
  <c r="C858" i="11"/>
  <c r="B858" i="11"/>
  <c r="J858" i="11" s="1"/>
  <c r="D858" i="11"/>
  <c r="H858" i="11" s="1"/>
  <c r="D859" i="11" l="1"/>
  <c r="H859" i="11" s="1"/>
  <c r="G859" i="11"/>
  <c r="I859" i="11" s="1"/>
  <c r="A860" i="11" s="1"/>
  <c r="F859" i="11"/>
  <c r="B859" i="11"/>
  <c r="J859" i="11" s="1"/>
  <c r="C859" i="11"/>
  <c r="E859" i="11"/>
  <c r="C860" i="11" l="1"/>
  <c r="G860" i="11"/>
  <c r="I860" i="11" s="1"/>
  <c r="A861" i="11" s="1"/>
  <c r="E860" i="11"/>
  <c r="F860" i="11"/>
  <c r="D860" i="11"/>
  <c r="H860" i="11" s="1"/>
  <c r="B860" i="11"/>
  <c r="J860" i="11" s="1"/>
  <c r="G861" i="11" l="1"/>
  <c r="I861" i="11" s="1"/>
  <c r="A862" i="11" s="1"/>
  <c r="D861" i="11"/>
  <c r="H861" i="11" s="1"/>
  <c r="C861" i="11"/>
  <c r="F861" i="11"/>
  <c r="B861" i="11"/>
  <c r="J861" i="11" s="1"/>
  <c r="E861" i="11"/>
  <c r="D862" i="11" l="1"/>
  <c r="H862" i="11" s="1"/>
  <c r="C862" i="11"/>
  <c r="G862" i="11"/>
  <c r="I862" i="11" s="1"/>
  <c r="A863" i="11" s="1"/>
  <c r="F862" i="11"/>
  <c r="E862" i="11"/>
  <c r="B862" i="11"/>
  <c r="J862" i="11" s="1"/>
  <c r="G863" i="11" l="1"/>
  <c r="I863" i="11" s="1"/>
  <c r="A864" i="11" s="1"/>
  <c r="B863" i="11"/>
  <c r="J863" i="11" s="1"/>
  <c r="D863" i="11"/>
  <c r="H863" i="11" s="1"/>
  <c r="F863" i="11"/>
  <c r="C863" i="11"/>
  <c r="E863" i="11"/>
  <c r="G864" i="11" l="1"/>
  <c r="I864" i="11" s="1"/>
  <c r="A865" i="11" s="1"/>
  <c r="C864" i="11"/>
  <c r="E864" i="11"/>
  <c r="F864" i="11"/>
  <c r="D864" i="11"/>
  <c r="H864" i="11" s="1"/>
  <c r="B864" i="11"/>
  <c r="J864" i="11" s="1"/>
  <c r="G865" i="11" l="1"/>
  <c r="I865" i="11" s="1"/>
  <c r="A866" i="11" s="1"/>
  <c r="D865" i="11"/>
  <c r="H865" i="11" s="1"/>
  <c r="F865" i="11"/>
  <c r="C865" i="11"/>
  <c r="B865" i="11"/>
  <c r="J865" i="11" s="1"/>
  <c r="E865" i="11"/>
  <c r="E866" i="11" l="1"/>
  <c r="C866" i="11"/>
  <c r="B866" i="11"/>
  <c r="D866" i="11"/>
  <c r="H866" i="11" s="1"/>
  <c r="F866" i="11"/>
  <c r="G866" i="11" l="1"/>
  <c r="I866" i="11" s="1"/>
  <c r="A867" i="11" s="1"/>
  <c r="J866" i="11"/>
  <c r="D867" i="11" l="1"/>
  <c r="H867" i="11" s="1"/>
  <c r="F867" i="11"/>
  <c r="G867" i="11"/>
  <c r="I867" i="11" s="1"/>
  <c r="A868" i="11" s="1"/>
  <c r="C867" i="11"/>
  <c r="B867" i="11"/>
  <c r="J867" i="11" s="1"/>
  <c r="E867" i="11"/>
  <c r="G868" i="11" l="1"/>
  <c r="I868" i="11" s="1"/>
  <c r="A869" i="11" s="1"/>
  <c r="C868" i="11"/>
  <c r="F868" i="11"/>
  <c r="E868" i="11"/>
  <c r="B868" i="11"/>
  <c r="J868" i="11" s="1"/>
  <c r="D868" i="11"/>
  <c r="H868" i="11" s="1"/>
  <c r="G869" i="11" l="1"/>
  <c r="I869" i="11" s="1"/>
  <c r="A870" i="11" s="1"/>
  <c r="B869" i="11"/>
  <c r="J869" i="11" s="1"/>
  <c r="F869" i="11"/>
  <c r="D869" i="11"/>
  <c r="H869" i="11" s="1"/>
  <c r="C869" i="11"/>
  <c r="E869" i="11"/>
  <c r="G870" i="11" l="1"/>
  <c r="I870" i="11" s="1"/>
  <c r="A871" i="11" s="1"/>
  <c r="F870" i="11"/>
  <c r="E870" i="11"/>
  <c r="B870" i="11"/>
  <c r="J870" i="11" s="1"/>
  <c r="C870" i="11"/>
  <c r="D870" i="11"/>
  <c r="H870" i="11" s="1"/>
  <c r="D871" i="11" l="1"/>
  <c r="H871" i="11" s="1"/>
  <c r="G871" i="11"/>
  <c r="I871" i="11" s="1"/>
  <c r="A872" i="11" s="1"/>
  <c r="F871" i="11"/>
  <c r="C871" i="11"/>
  <c r="B871" i="11"/>
  <c r="J871" i="11" s="1"/>
  <c r="E871" i="11"/>
  <c r="G872" i="11" l="1"/>
  <c r="I872" i="11" s="1"/>
  <c r="A873" i="11" s="1"/>
  <c r="B872" i="11"/>
  <c r="J872" i="11" s="1"/>
  <c r="F872" i="11"/>
  <c r="C872" i="11"/>
  <c r="D872" i="11"/>
  <c r="H872" i="11" s="1"/>
  <c r="E872" i="11"/>
  <c r="F873" i="11" l="1"/>
  <c r="B873" i="11"/>
  <c r="J873" i="11" s="1"/>
  <c r="E873" i="11"/>
  <c r="G873" i="11"/>
  <c r="I873" i="11" s="1"/>
  <c r="A874" i="11" s="1"/>
  <c r="D873" i="11"/>
  <c r="H873" i="11" s="1"/>
  <c r="C873" i="11"/>
  <c r="E874" i="11" l="1"/>
  <c r="C874" i="11"/>
  <c r="G874" i="11"/>
  <c r="I874" i="11" s="1"/>
  <c r="A875" i="11" s="1"/>
  <c r="F874" i="11"/>
  <c r="D874" i="11"/>
  <c r="H874" i="11" s="1"/>
  <c r="B874" i="11"/>
  <c r="J874" i="11" s="1"/>
  <c r="G875" i="11" l="1"/>
  <c r="I875" i="11" s="1"/>
  <c r="A876" i="11" s="1"/>
  <c r="F875" i="11"/>
  <c r="C875" i="11"/>
  <c r="D875" i="11"/>
  <c r="H875" i="11" s="1"/>
  <c r="B875" i="11"/>
  <c r="J875" i="11" s="1"/>
  <c r="E875" i="11"/>
  <c r="D876" i="11" l="1"/>
  <c r="H876" i="11" s="1"/>
  <c r="G876" i="11"/>
  <c r="I876" i="11" s="1"/>
  <c r="A877" i="11" s="1"/>
  <c r="C876" i="11"/>
  <c r="F876" i="11"/>
  <c r="E876" i="11"/>
  <c r="B876" i="11"/>
  <c r="J876" i="11" s="1"/>
  <c r="E877" i="11" l="1"/>
  <c r="F877" i="11"/>
  <c r="C877" i="11"/>
  <c r="B877" i="11"/>
  <c r="D877" i="11"/>
  <c r="H877" i="11" s="1"/>
  <c r="G877" i="11" l="1"/>
  <c r="I877" i="11" s="1"/>
  <c r="A878" i="11" s="1"/>
  <c r="J877" i="11"/>
  <c r="F878" i="11" l="1"/>
  <c r="E878" i="11"/>
  <c r="C878" i="11"/>
  <c r="D878" i="11"/>
  <c r="H878" i="11" s="1"/>
  <c r="B878" i="11"/>
  <c r="G878" i="11" l="1"/>
  <c r="I878" i="11" s="1"/>
  <c r="A879" i="11" s="1"/>
  <c r="J878" i="11"/>
  <c r="G879" i="11" l="1"/>
  <c r="I879" i="11" s="1"/>
  <c r="A880" i="11" s="1"/>
  <c r="F879" i="11"/>
  <c r="C879" i="11"/>
  <c r="D879" i="11"/>
  <c r="H879" i="11" s="1"/>
  <c r="E879" i="11"/>
  <c r="B879" i="11"/>
  <c r="J879" i="11" s="1"/>
  <c r="F880" i="11" l="1"/>
  <c r="C880" i="11"/>
  <c r="D880" i="11"/>
  <c r="H880" i="11" s="1"/>
  <c r="B880" i="11"/>
  <c r="J880" i="11" s="1"/>
  <c r="G880" i="11"/>
  <c r="I880" i="11" s="1"/>
  <c r="A881" i="11" s="1"/>
  <c r="E880" i="11"/>
  <c r="E881" i="11" l="1"/>
  <c r="B881" i="11"/>
  <c r="J881" i="11" s="1"/>
  <c r="G881" i="11"/>
  <c r="I881" i="11" s="1"/>
  <c r="A882" i="11" s="1"/>
  <c r="D881" i="11"/>
  <c r="H881" i="11" s="1"/>
  <c r="C881" i="11"/>
  <c r="F881" i="11"/>
  <c r="F882" i="11" l="1"/>
  <c r="B882" i="11"/>
  <c r="J882" i="11" s="1"/>
  <c r="G882" i="11"/>
  <c r="I882" i="11" s="1"/>
  <c r="A883" i="11" s="1"/>
  <c r="E882" i="11"/>
  <c r="C882" i="11"/>
  <c r="D882" i="11"/>
  <c r="H882" i="11" s="1"/>
  <c r="D883" i="11" l="1"/>
  <c r="H883" i="11" s="1"/>
  <c r="B883" i="11"/>
  <c r="J883" i="11" s="1"/>
  <c r="C883" i="11"/>
  <c r="E883" i="11"/>
  <c r="F883" i="11"/>
  <c r="G883" i="11"/>
  <c r="I883" i="11" s="1"/>
  <c r="A884" i="11" s="1"/>
  <c r="G884" i="11" l="1"/>
  <c r="I884" i="11" s="1"/>
  <c r="A885" i="11" s="1"/>
  <c r="E884" i="11"/>
  <c r="F884" i="11"/>
  <c r="C884" i="11"/>
  <c r="B884" i="11"/>
  <c r="J884" i="11" s="1"/>
  <c r="D884" i="11"/>
  <c r="H884" i="11" s="1"/>
  <c r="E885" i="11" l="1"/>
  <c r="C885" i="11"/>
  <c r="F885" i="11"/>
  <c r="D885" i="11"/>
  <c r="H885" i="11" s="1"/>
  <c r="G885" i="11"/>
  <c r="I885" i="11" s="1"/>
  <c r="A886" i="11" s="1"/>
  <c r="B885" i="11"/>
  <c r="J885" i="11" s="1"/>
  <c r="F886" i="11" l="1"/>
  <c r="D886" i="11"/>
  <c r="H886" i="11" s="1"/>
  <c r="G886" i="11"/>
  <c r="I886" i="11" s="1"/>
  <c r="A887" i="11" s="1"/>
  <c r="E886" i="11"/>
  <c r="B886" i="11"/>
  <c r="J886" i="11" s="1"/>
  <c r="C886" i="11"/>
  <c r="G887" i="11" l="1"/>
  <c r="I887" i="11" s="1"/>
  <c r="A888" i="11" s="1"/>
  <c r="D887" i="11"/>
  <c r="H887" i="11" s="1"/>
  <c r="C887" i="11"/>
  <c r="F887" i="11"/>
  <c r="B887" i="11"/>
  <c r="J887" i="11" s="1"/>
  <c r="E887" i="11"/>
  <c r="C888" i="11" l="1"/>
  <c r="G888" i="11"/>
  <c r="I888" i="11" s="1"/>
  <c r="A889" i="11" s="1"/>
  <c r="F888" i="11"/>
  <c r="D888" i="11"/>
  <c r="H888" i="11" s="1"/>
  <c r="E888" i="11"/>
  <c r="B888" i="11"/>
  <c r="J888" i="11" s="1"/>
  <c r="E889" i="11" l="1"/>
  <c r="B889" i="11"/>
  <c r="F889" i="11"/>
  <c r="D889" i="11"/>
  <c r="H889" i="11" s="1"/>
  <c r="C889" i="11"/>
  <c r="G889" i="11" l="1"/>
  <c r="I889" i="11" s="1"/>
  <c r="A890" i="11" s="1"/>
  <c r="J889" i="11"/>
  <c r="C890" i="11" l="1"/>
  <c r="F890" i="11"/>
  <c r="B890" i="11"/>
  <c r="D890" i="11"/>
  <c r="H890" i="11" s="1"/>
  <c r="E890" i="11"/>
  <c r="G890" i="11" l="1"/>
  <c r="I890" i="11" s="1"/>
  <c r="A891" i="11" s="1"/>
  <c r="J890" i="11"/>
  <c r="D891" i="11" l="1"/>
  <c r="H891" i="11" s="1"/>
  <c r="E891" i="11"/>
  <c r="G891" i="11"/>
  <c r="I891" i="11" s="1"/>
  <c r="A892" i="11" s="1"/>
  <c r="F891" i="11"/>
  <c r="B891" i="11"/>
  <c r="J891" i="11" s="1"/>
  <c r="C891" i="11"/>
  <c r="F892" i="11" l="1"/>
  <c r="E892" i="11"/>
  <c r="D892" i="11"/>
  <c r="H892" i="11" s="1"/>
  <c r="B892" i="11"/>
  <c r="J892" i="11" s="1"/>
  <c r="C892" i="11"/>
  <c r="G892" i="11"/>
  <c r="I892" i="11" s="1"/>
  <c r="A893" i="11" s="1"/>
  <c r="C893" i="11" l="1"/>
  <c r="F893" i="11"/>
  <c r="E893" i="11"/>
  <c r="D893" i="11"/>
  <c r="H893" i="11" s="1"/>
  <c r="B893" i="11"/>
  <c r="J893" i="11" s="1"/>
  <c r="G893" i="11"/>
  <c r="I893" i="11" s="1"/>
  <c r="A894" i="11" s="1"/>
  <c r="G894" i="11" l="1"/>
  <c r="I894" i="11" s="1"/>
  <c r="A895" i="11" s="1"/>
  <c r="C894" i="11"/>
  <c r="E894" i="11"/>
  <c r="B894" i="11"/>
  <c r="J894" i="11" s="1"/>
  <c r="D894" i="11"/>
  <c r="H894" i="11" s="1"/>
  <c r="F894" i="11"/>
  <c r="G895" i="11" l="1"/>
  <c r="I895" i="11" s="1"/>
  <c r="A896" i="11" s="1"/>
  <c r="B895" i="11"/>
  <c r="J895" i="11" s="1"/>
  <c r="E895" i="11"/>
  <c r="D895" i="11"/>
  <c r="H895" i="11" s="1"/>
  <c r="F895" i="11"/>
  <c r="C895" i="11"/>
  <c r="E896" i="11" l="1"/>
  <c r="C896" i="11"/>
  <c r="F896" i="11"/>
  <c r="G896" i="11"/>
  <c r="I896" i="11" s="1"/>
  <c r="A897" i="11" s="1"/>
  <c r="D896" i="11"/>
  <c r="H896" i="11" s="1"/>
  <c r="B896" i="11"/>
  <c r="J896" i="11" s="1"/>
  <c r="B897" i="11" l="1"/>
  <c r="J897" i="11" s="1"/>
  <c r="G897" i="11"/>
  <c r="I897" i="11" s="1"/>
  <c r="A898" i="11" s="1"/>
  <c r="C897" i="11"/>
  <c r="F897" i="11"/>
  <c r="D897" i="11"/>
  <c r="H897" i="11" s="1"/>
  <c r="E897" i="11"/>
  <c r="G898" i="11" l="1"/>
  <c r="I898" i="11" s="1"/>
  <c r="A899" i="11" s="1"/>
  <c r="F898" i="11"/>
  <c r="E898" i="11"/>
  <c r="B898" i="11"/>
  <c r="J898" i="11" s="1"/>
  <c r="C898" i="11"/>
  <c r="D898" i="11"/>
  <c r="H898" i="11" s="1"/>
  <c r="D899" i="11" l="1"/>
  <c r="H899" i="11" s="1"/>
  <c r="C899" i="11"/>
  <c r="G899" i="11"/>
  <c r="I899" i="11" s="1"/>
  <c r="A900" i="11" s="1"/>
  <c r="E899" i="11"/>
  <c r="F899" i="11"/>
  <c r="B899" i="11"/>
  <c r="J899" i="11" s="1"/>
  <c r="F900" i="11" l="1"/>
  <c r="D900" i="11"/>
  <c r="H900" i="11" s="1"/>
  <c r="C900" i="11"/>
  <c r="G900" i="11"/>
  <c r="I900" i="11" s="1"/>
  <c r="A901" i="11" s="1"/>
  <c r="B900" i="11"/>
  <c r="J900" i="11" s="1"/>
  <c r="E900" i="11"/>
  <c r="C901" i="11" l="1"/>
  <c r="D901" i="11"/>
  <c r="H901" i="11" s="1"/>
  <c r="F901" i="11"/>
  <c r="B901" i="11"/>
  <c r="E901" i="11"/>
  <c r="G901" i="11" l="1"/>
  <c r="I901" i="11" s="1"/>
  <c r="A902" i="11" s="1"/>
  <c r="J901" i="11"/>
  <c r="C902" i="11" l="1"/>
  <c r="F902" i="11"/>
  <c r="B902" i="11"/>
  <c r="D902" i="11"/>
  <c r="H902" i="11" s="1"/>
  <c r="E902" i="11"/>
  <c r="G902" i="11" l="1"/>
  <c r="I902" i="11" s="1"/>
  <c r="A903" i="11" s="1"/>
  <c r="J902" i="11"/>
  <c r="G903" i="11" l="1"/>
  <c r="I903" i="11" s="1"/>
  <c r="A904" i="11" s="1"/>
  <c r="F903" i="11"/>
  <c r="C903" i="11"/>
  <c r="E903" i="11"/>
  <c r="B903" i="11"/>
  <c r="J903" i="11" s="1"/>
  <c r="D903" i="11"/>
  <c r="H903" i="11" s="1"/>
  <c r="F904" i="11" l="1"/>
  <c r="G904" i="11"/>
  <c r="I904" i="11" s="1"/>
  <c r="A905" i="11" s="1"/>
  <c r="E904" i="11"/>
  <c r="D904" i="11"/>
  <c r="H904" i="11" s="1"/>
  <c r="B904" i="11"/>
  <c r="J904" i="11" s="1"/>
  <c r="C904" i="11"/>
  <c r="G905" i="11" l="1"/>
  <c r="I905" i="11" s="1"/>
  <c r="A906" i="11" s="1"/>
  <c r="B905" i="11"/>
  <c r="J905" i="11" s="1"/>
  <c r="E905" i="11"/>
  <c r="F905" i="11"/>
  <c r="D905" i="11"/>
  <c r="H905" i="11" s="1"/>
  <c r="C905" i="11"/>
  <c r="D906" i="11" l="1"/>
  <c r="H906" i="11" s="1"/>
  <c r="G906" i="11"/>
  <c r="I906" i="11" s="1"/>
  <c r="A907" i="11" s="1"/>
  <c r="E906" i="11"/>
  <c r="F906" i="11"/>
  <c r="C906" i="11"/>
  <c r="B906" i="11"/>
  <c r="J906" i="11" s="1"/>
  <c r="D907" i="11" l="1"/>
  <c r="H907" i="11" s="1"/>
  <c r="E907" i="11"/>
  <c r="G907" i="11"/>
  <c r="I907" i="11" s="1"/>
  <c r="A908" i="11" s="1"/>
  <c r="F907" i="11"/>
  <c r="B907" i="11"/>
  <c r="J907" i="11" s="1"/>
  <c r="C907" i="11"/>
  <c r="G908" i="11" l="1"/>
  <c r="I908" i="11" s="1"/>
  <c r="A909" i="11" s="1"/>
  <c r="E908" i="11"/>
  <c r="D908" i="11"/>
  <c r="H908" i="11" s="1"/>
  <c r="C908" i="11"/>
  <c r="B908" i="11"/>
  <c r="J908" i="11" s="1"/>
  <c r="F908" i="11"/>
  <c r="E909" i="11" l="1"/>
  <c r="B909" i="11"/>
  <c r="J909" i="11" s="1"/>
  <c r="D909" i="11"/>
  <c r="H909" i="11" s="1"/>
  <c r="F909" i="11"/>
  <c r="C909" i="11"/>
  <c r="G909" i="11"/>
  <c r="I909" i="11" s="1"/>
  <c r="A910" i="11" s="1"/>
  <c r="D910" i="11" l="1"/>
  <c r="H910" i="11" s="1"/>
  <c r="C910" i="11"/>
  <c r="F910" i="11"/>
  <c r="G910" i="11"/>
  <c r="I910" i="11" s="1"/>
  <c r="A911" i="11" s="1"/>
  <c r="B910" i="11"/>
  <c r="J910" i="11" s="1"/>
  <c r="E910" i="11"/>
  <c r="E911" i="11" l="1"/>
  <c r="F911" i="11"/>
  <c r="B911" i="11"/>
  <c r="J911" i="11" s="1"/>
  <c r="D911" i="11"/>
  <c r="H911" i="11" s="1"/>
  <c r="C911" i="11"/>
  <c r="G911" i="11"/>
  <c r="I911" i="11" s="1"/>
  <c r="A912" i="11" s="1"/>
  <c r="F912" i="11" l="1"/>
  <c r="C912" i="11"/>
  <c r="D912" i="11"/>
  <c r="H912" i="11" s="1"/>
  <c r="E912" i="11"/>
  <c r="B912" i="11"/>
  <c r="J912" i="11" s="1"/>
  <c r="G912" i="11"/>
  <c r="I912" i="11" s="1"/>
  <c r="A913" i="11" s="1"/>
  <c r="F913" i="11" l="1"/>
  <c r="G913" i="11"/>
  <c r="I913" i="11" s="1"/>
  <c r="A914" i="11" s="1"/>
  <c r="C913" i="11"/>
  <c r="E913" i="11"/>
  <c r="D913" i="11"/>
  <c r="H913" i="11" s="1"/>
  <c r="B913" i="11"/>
  <c r="J913" i="11" s="1"/>
  <c r="B914" i="11" l="1"/>
  <c r="J914" i="11" s="1"/>
  <c r="F914" i="11"/>
  <c r="G914" i="11"/>
  <c r="I914" i="11" s="1"/>
  <c r="A915" i="11" s="1"/>
  <c r="D914" i="11"/>
  <c r="H914" i="11" s="1"/>
  <c r="E914" i="11"/>
  <c r="C914" i="11"/>
  <c r="G915" i="11" l="1"/>
  <c r="I915" i="11" s="1"/>
  <c r="A916" i="11" s="1"/>
  <c r="D915" i="11"/>
  <c r="H915" i="11" s="1"/>
  <c r="E915" i="11"/>
  <c r="F915" i="11"/>
  <c r="C915" i="11"/>
  <c r="B915" i="11"/>
  <c r="J915" i="11" s="1"/>
  <c r="F916" i="11" l="1"/>
  <c r="G916" i="11"/>
  <c r="I916" i="11" s="1"/>
  <c r="A917" i="11" s="1"/>
  <c r="D916" i="11"/>
  <c r="H916" i="11" s="1"/>
  <c r="C916" i="11"/>
  <c r="E916" i="11"/>
  <c r="B916" i="11"/>
  <c r="J916" i="11" s="1"/>
  <c r="F917" i="11" l="1"/>
  <c r="C917" i="11"/>
  <c r="G917" i="11"/>
  <c r="I917" i="11" s="1"/>
  <c r="A918" i="11" s="1"/>
  <c r="D917" i="11"/>
  <c r="H917" i="11" s="1"/>
  <c r="B917" i="11"/>
  <c r="J917" i="11" s="1"/>
  <c r="E917" i="11"/>
  <c r="F918" i="11" l="1"/>
  <c r="D918" i="11"/>
  <c r="H918" i="11" s="1"/>
  <c r="E918" i="11"/>
  <c r="G918" i="11"/>
  <c r="I918" i="11" s="1"/>
  <c r="A919" i="11" s="1"/>
  <c r="C918" i="11"/>
  <c r="B918" i="11"/>
  <c r="J918" i="11" s="1"/>
  <c r="F919" i="11" l="1"/>
  <c r="E919" i="11"/>
  <c r="D919" i="11"/>
  <c r="H919" i="11" s="1"/>
  <c r="C919" i="11"/>
  <c r="B919" i="11"/>
  <c r="J919" i="11" s="1"/>
  <c r="G919" i="11"/>
  <c r="I919" i="11" s="1"/>
  <c r="A920" i="11" s="1"/>
  <c r="F920" i="11" l="1"/>
  <c r="E920" i="11"/>
  <c r="C920" i="11"/>
  <c r="G920" i="11"/>
  <c r="I920" i="11" s="1"/>
  <c r="A921" i="11" s="1"/>
  <c r="B920" i="11"/>
  <c r="J920" i="11" s="1"/>
  <c r="D920" i="11"/>
  <c r="H920" i="11" s="1"/>
  <c r="F921" i="11" l="1"/>
  <c r="E921" i="11"/>
  <c r="D921" i="11"/>
  <c r="H921" i="11" s="1"/>
  <c r="C921" i="11"/>
  <c r="B921" i="11"/>
  <c r="J921" i="11" s="1"/>
  <c r="G921" i="11"/>
  <c r="I921" i="11"/>
  <c r="A922" i="11" s="1"/>
  <c r="D922" i="11" l="1"/>
  <c r="H922" i="11" s="1"/>
  <c r="G922" i="11"/>
  <c r="I922" i="11" s="1"/>
  <c r="A923" i="11" s="1"/>
  <c r="F922" i="11"/>
  <c r="E922" i="11"/>
  <c r="B922" i="11"/>
  <c r="J922" i="11" s="1"/>
  <c r="C922" i="11"/>
  <c r="E923" i="11" l="1"/>
  <c r="G923" i="11"/>
  <c r="I923" i="11" s="1"/>
  <c r="A924" i="11" s="1"/>
  <c r="C923" i="11"/>
  <c r="B923" i="11"/>
  <c r="J923" i="11" s="1"/>
  <c r="F923" i="11"/>
  <c r="D923" i="11"/>
  <c r="H923" i="11" s="1"/>
  <c r="F924" i="11" l="1"/>
  <c r="C924" i="11"/>
  <c r="D924" i="11"/>
  <c r="H924" i="11" s="1"/>
  <c r="E924" i="11"/>
  <c r="G924" i="11"/>
  <c r="I924" i="11" s="1"/>
  <c r="A925" i="11" s="1"/>
  <c r="B924" i="11"/>
  <c r="J924" i="11" s="1"/>
  <c r="B925" i="11" l="1"/>
  <c r="J925" i="11" s="1"/>
  <c r="C925" i="11"/>
  <c r="G925" i="11"/>
  <c r="I925" i="11" s="1"/>
  <c r="A926" i="11" s="1"/>
  <c r="F925" i="11"/>
  <c r="E925" i="11"/>
  <c r="D925" i="11"/>
  <c r="H925" i="11" s="1"/>
  <c r="F926" i="11" l="1"/>
  <c r="B926" i="11"/>
  <c r="C926" i="11"/>
  <c r="E926" i="11"/>
  <c r="D926" i="11"/>
  <c r="H926" i="11" s="1"/>
  <c r="G926" i="11" l="1"/>
  <c r="I926" i="11" s="1"/>
  <c r="A927" i="11" s="1"/>
  <c r="J926" i="11"/>
  <c r="G927" i="11" l="1"/>
  <c r="I927" i="11" s="1"/>
  <c r="A928" i="11" s="1"/>
  <c r="F927" i="11"/>
  <c r="C927" i="11"/>
  <c r="D927" i="11"/>
  <c r="H927" i="11" s="1"/>
  <c r="B927" i="11"/>
  <c r="J927" i="11" s="1"/>
  <c r="E927" i="11"/>
  <c r="E928" i="11" l="1"/>
  <c r="F928" i="11"/>
  <c r="D928" i="11"/>
  <c r="H928" i="11" s="1"/>
  <c r="C928" i="11"/>
  <c r="G928" i="11"/>
  <c r="I928" i="11" s="1"/>
  <c r="A929" i="11" s="1"/>
  <c r="B928" i="11"/>
  <c r="J928" i="11" s="1"/>
  <c r="F929" i="11" l="1"/>
  <c r="E929" i="11"/>
  <c r="G929" i="11"/>
  <c r="I929" i="11" s="1"/>
  <c r="A930" i="11" s="1"/>
  <c r="C929" i="11"/>
  <c r="D929" i="11"/>
  <c r="H929" i="11" s="1"/>
  <c r="B929" i="11"/>
  <c r="J929" i="11" s="1"/>
  <c r="E930" i="11" l="1"/>
  <c r="C930" i="11"/>
  <c r="D930" i="11"/>
  <c r="H930" i="11" s="1"/>
  <c r="F930" i="11"/>
  <c r="B930" i="11"/>
  <c r="J930" i="11" s="1"/>
  <c r="G930" i="11"/>
  <c r="I930" i="11" s="1"/>
  <c r="A931" i="11" s="1"/>
  <c r="G931" i="11" l="1"/>
  <c r="I931" i="11" s="1"/>
  <c r="A932" i="11" s="1"/>
  <c r="F931" i="11"/>
  <c r="E931" i="11"/>
  <c r="C931" i="11"/>
  <c r="D931" i="11"/>
  <c r="H931" i="11" s="1"/>
  <c r="B931" i="11"/>
  <c r="J931" i="11" s="1"/>
  <c r="G932" i="11" l="1"/>
  <c r="I932" i="11" s="1"/>
  <c r="A933" i="11" s="1"/>
  <c r="D932" i="11"/>
  <c r="H932" i="11" s="1"/>
  <c r="B932" i="11"/>
  <c r="J932" i="11" s="1"/>
  <c r="E932" i="11"/>
  <c r="F932" i="11"/>
  <c r="C932" i="11"/>
  <c r="G933" i="11" l="1"/>
  <c r="I933" i="11" s="1"/>
  <c r="A934" i="11" s="1"/>
  <c r="C933" i="11"/>
  <c r="E933" i="11"/>
  <c r="B933" i="11"/>
  <c r="J933" i="11" s="1"/>
  <c r="D933" i="11"/>
  <c r="H933" i="11" s="1"/>
  <c r="F933" i="11"/>
  <c r="E934" i="11" l="1"/>
  <c r="G934" i="11"/>
  <c r="I934" i="11" s="1"/>
  <c r="A935" i="11" s="1"/>
  <c r="D934" i="11"/>
  <c r="H934" i="11" s="1"/>
  <c r="B934" i="11"/>
  <c r="J934" i="11" s="1"/>
  <c r="F934" i="11"/>
  <c r="C934" i="11"/>
  <c r="B935" i="11" l="1"/>
  <c r="J935" i="11" s="1"/>
  <c r="F935" i="11"/>
  <c r="G935" i="11"/>
  <c r="I935" i="11" s="1"/>
  <c r="A936" i="11" s="1"/>
  <c r="D935" i="11"/>
  <c r="H935" i="11" s="1"/>
  <c r="C935" i="11"/>
  <c r="E935" i="11"/>
  <c r="D936" i="11" l="1"/>
  <c r="H936" i="11" s="1"/>
  <c r="F936" i="11"/>
  <c r="G936" i="11"/>
  <c r="I936" i="11" s="1"/>
  <c r="A937" i="11" s="1"/>
  <c r="E936" i="11"/>
  <c r="B936" i="11"/>
  <c r="J936" i="11" s="1"/>
  <c r="C936" i="11"/>
  <c r="E937" i="11" l="1"/>
  <c r="B937" i="11"/>
  <c r="C937" i="11"/>
  <c r="F937" i="11"/>
  <c r="D937" i="11"/>
  <c r="H937" i="11" s="1"/>
  <c r="G937" i="11" l="1"/>
  <c r="I937" i="11" s="1"/>
  <c r="A938" i="11" s="1"/>
  <c r="J937" i="11"/>
  <c r="E938" i="11" l="1"/>
  <c r="C938" i="11"/>
  <c r="B938" i="11"/>
  <c r="F938" i="11"/>
  <c r="D938" i="11"/>
  <c r="H938" i="11" s="1"/>
  <c r="G938" i="11" l="1"/>
  <c r="I938" i="11" s="1"/>
  <c r="A939" i="11" s="1"/>
  <c r="J938" i="11"/>
  <c r="F939" i="11" l="1"/>
  <c r="D939" i="11"/>
  <c r="H939" i="11" s="1"/>
  <c r="B939" i="11"/>
  <c r="J939" i="11" s="1"/>
  <c r="E939" i="11"/>
  <c r="C939" i="11"/>
  <c r="G939" i="11"/>
  <c r="I939" i="11" s="1"/>
  <c r="A940" i="11" s="1"/>
  <c r="E940" i="11" l="1"/>
  <c r="F940" i="11"/>
  <c r="C940" i="11"/>
  <c r="D940" i="11"/>
  <c r="H940" i="11" s="1"/>
  <c r="B940" i="11"/>
  <c r="J940" i="11" s="1"/>
  <c r="G940" i="11"/>
  <c r="I940" i="11" s="1"/>
  <c r="A941" i="11" s="1"/>
  <c r="E941" i="11" l="1"/>
  <c r="G941" i="11"/>
  <c r="I941" i="11" s="1"/>
  <c r="A942" i="11" s="1"/>
  <c r="B941" i="11"/>
  <c r="J941" i="11" s="1"/>
  <c r="F941" i="11"/>
  <c r="C941" i="11"/>
  <c r="D941" i="11"/>
  <c r="H941" i="11" s="1"/>
  <c r="D942" i="11" l="1"/>
  <c r="H942" i="11" s="1"/>
  <c r="F942" i="11"/>
  <c r="E942" i="11"/>
  <c r="C942" i="11"/>
  <c r="B942" i="11"/>
  <c r="J942" i="11" s="1"/>
  <c r="G942" i="11"/>
  <c r="I942" i="11" s="1"/>
  <c r="A943" i="11" s="1"/>
  <c r="G943" i="11" l="1"/>
  <c r="I943" i="11" s="1"/>
  <c r="A944" i="11" s="1"/>
  <c r="F943" i="11"/>
  <c r="E943" i="11"/>
  <c r="C943" i="11"/>
  <c r="D943" i="11"/>
  <c r="H943" i="11" s="1"/>
  <c r="B943" i="11"/>
  <c r="J943" i="11" s="1"/>
  <c r="F944" i="11" l="1"/>
  <c r="C944" i="11"/>
  <c r="D944" i="11"/>
  <c r="H944" i="11" s="1"/>
  <c r="B944" i="11"/>
  <c r="J944" i="11" s="1"/>
  <c r="G944" i="11"/>
  <c r="I944" i="11" s="1"/>
  <c r="A945" i="11" s="1"/>
  <c r="E944" i="11"/>
  <c r="F945" i="11" l="1"/>
  <c r="G945" i="11"/>
  <c r="I945" i="11" s="1"/>
  <c r="A946" i="11" s="1"/>
  <c r="E945" i="11"/>
  <c r="D945" i="11"/>
  <c r="H945" i="11" s="1"/>
  <c r="B945" i="11"/>
  <c r="J945" i="11" s="1"/>
  <c r="C945" i="11"/>
  <c r="E946" i="11" l="1"/>
  <c r="D946" i="11"/>
  <c r="H946" i="11" s="1"/>
  <c r="C946" i="11"/>
  <c r="B946" i="11"/>
  <c r="J946" i="11" s="1"/>
  <c r="G946" i="11"/>
  <c r="I946" i="11" s="1"/>
  <c r="A947" i="11" s="1"/>
  <c r="F946" i="11"/>
  <c r="F947" i="11" l="1"/>
  <c r="B947" i="11"/>
  <c r="J947" i="11" s="1"/>
  <c r="G947" i="11"/>
  <c r="I947" i="11" s="1"/>
  <c r="A948" i="11" s="1"/>
  <c r="D947" i="11"/>
  <c r="H947" i="11" s="1"/>
  <c r="E947" i="11"/>
  <c r="C947" i="11"/>
  <c r="D948" i="11" l="1"/>
  <c r="H948" i="11" s="1"/>
  <c r="G948" i="11"/>
  <c r="I948" i="11" s="1"/>
  <c r="A949" i="11" s="1"/>
  <c r="E948" i="11"/>
  <c r="B948" i="11"/>
  <c r="J948" i="11" s="1"/>
  <c r="C948" i="11"/>
  <c r="F948" i="11"/>
  <c r="E949" i="11" l="1"/>
  <c r="D949" i="11"/>
  <c r="H949" i="11" s="1"/>
  <c r="F949" i="11"/>
  <c r="B949" i="11"/>
  <c r="C949" i="11"/>
  <c r="G949" i="11" l="1"/>
  <c r="I949" i="11" s="1"/>
  <c r="A950" i="11" s="1"/>
  <c r="J949" i="11"/>
  <c r="E950" i="11" l="1"/>
  <c r="B950" i="11"/>
  <c r="C950" i="11"/>
  <c r="D950" i="11"/>
  <c r="H950" i="11" s="1"/>
  <c r="F950" i="11"/>
  <c r="G950" i="11" l="1"/>
  <c r="I950" i="11" s="1"/>
  <c r="A951" i="11" s="1"/>
  <c r="J950" i="11"/>
  <c r="E951" i="11" l="1"/>
  <c r="F951" i="11"/>
  <c r="D951" i="11"/>
  <c r="H951" i="11" s="1"/>
  <c r="B951" i="11"/>
  <c r="J951" i="11" s="1"/>
  <c r="G951" i="11"/>
  <c r="I951" i="11" s="1"/>
  <c r="A952" i="11" s="1"/>
  <c r="C951" i="11"/>
  <c r="E952" i="11" l="1"/>
  <c r="F952" i="11"/>
  <c r="C952" i="11"/>
  <c r="D952" i="11"/>
  <c r="H952" i="11" s="1"/>
  <c r="G952" i="11"/>
  <c r="I952" i="11" s="1"/>
  <c r="A953" i="11" s="1"/>
  <c r="B952" i="11"/>
  <c r="J952" i="11" s="1"/>
  <c r="F953" i="11" l="1"/>
  <c r="G953" i="11"/>
  <c r="I953" i="11" s="1"/>
  <c r="A954" i="11" s="1"/>
  <c r="E953" i="11"/>
  <c r="C953" i="11"/>
  <c r="B953" i="11"/>
  <c r="J953" i="11" s="1"/>
  <c r="D953" i="11"/>
  <c r="H953" i="11" s="1"/>
  <c r="F954" i="11" l="1"/>
  <c r="C954" i="11"/>
  <c r="B954" i="11"/>
  <c r="J954" i="11" s="1"/>
  <c r="E954" i="11"/>
  <c r="G954" i="11"/>
  <c r="I954" i="11" s="1"/>
  <c r="A955" i="11" s="1"/>
  <c r="D954" i="11"/>
  <c r="H954" i="11" s="1"/>
  <c r="G955" i="11" l="1"/>
  <c r="I955" i="11" s="1"/>
  <c r="A956" i="11" s="1"/>
  <c r="F955" i="11"/>
  <c r="E955" i="11"/>
  <c r="C955" i="11"/>
  <c r="D955" i="11"/>
  <c r="H955" i="11" s="1"/>
  <c r="B955" i="11"/>
  <c r="J955" i="11" s="1"/>
  <c r="C956" i="11" l="1"/>
  <c r="D956" i="11"/>
  <c r="H956" i="11" s="1"/>
  <c r="F956" i="11"/>
  <c r="E956" i="11"/>
  <c r="G956" i="11"/>
  <c r="I956" i="11" s="1"/>
  <c r="A957" i="11" s="1"/>
  <c r="B956" i="11"/>
  <c r="J956" i="11" s="1"/>
  <c r="C957" i="11" l="1"/>
  <c r="D957" i="11"/>
  <c r="H957" i="11" s="1"/>
  <c r="E957" i="11"/>
  <c r="G957" i="11"/>
  <c r="I957" i="11" s="1"/>
  <c r="A958" i="11" s="1"/>
  <c r="B957" i="11"/>
  <c r="J957" i="11" s="1"/>
  <c r="F957" i="11"/>
  <c r="G958" i="11" l="1"/>
  <c r="I958" i="11" s="1"/>
  <c r="A959" i="11" s="1"/>
  <c r="F958" i="11"/>
  <c r="E958" i="11"/>
  <c r="D958" i="11"/>
  <c r="H958" i="11" s="1"/>
  <c r="B958" i="11"/>
  <c r="J958" i="11" s="1"/>
  <c r="C958" i="11"/>
  <c r="F959" i="11" l="1"/>
  <c r="E959" i="11"/>
  <c r="D959" i="11"/>
  <c r="H959" i="11" s="1"/>
  <c r="G959" i="11"/>
  <c r="I959" i="11" s="1"/>
  <c r="A960" i="11" s="1"/>
  <c r="C959" i="11"/>
  <c r="B959" i="11"/>
  <c r="J959" i="11" s="1"/>
  <c r="D960" i="11" l="1"/>
  <c r="H960" i="11" s="1"/>
  <c r="E960" i="11"/>
  <c r="C960" i="11"/>
  <c r="G960" i="11"/>
  <c r="I960" i="11" s="1"/>
  <c r="A961" i="11" s="1"/>
  <c r="F960" i="11"/>
  <c r="B960" i="11"/>
  <c r="J960" i="11" s="1"/>
  <c r="D961" i="11" l="1"/>
  <c r="H961" i="11" s="1"/>
  <c r="B961" i="11"/>
  <c r="J961" i="11" s="1"/>
  <c r="G961" i="11"/>
  <c r="I961" i="11" s="1"/>
  <c r="A962" i="11" s="1"/>
  <c r="F961" i="11"/>
  <c r="E961" i="11"/>
  <c r="C961" i="11"/>
  <c r="E962" i="11" l="1"/>
  <c r="B962" i="11"/>
  <c r="C962" i="11"/>
  <c r="F962" i="11"/>
  <c r="D962" i="11"/>
  <c r="H962" i="11" s="1"/>
  <c r="G962" i="11" l="1"/>
  <c r="I962" i="11" s="1"/>
  <c r="A963" i="11" s="1"/>
  <c r="J962" i="11"/>
  <c r="B963" i="11" l="1"/>
  <c r="J963" i="11" s="1"/>
  <c r="E963" i="11"/>
  <c r="C963" i="11"/>
  <c r="F963" i="11"/>
  <c r="G963" i="11"/>
  <c r="I963" i="11" s="1"/>
  <c r="A964" i="11" s="1"/>
  <c r="D963" i="11"/>
  <c r="H963" i="11" s="1"/>
  <c r="E964" i="11" l="1"/>
  <c r="F964" i="11"/>
  <c r="C964" i="11"/>
  <c r="D964" i="11"/>
  <c r="H964" i="11" s="1"/>
  <c r="B964" i="11"/>
  <c r="J964" i="11" s="1"/>
  <c r="G964" i="11"/>
  <c r="I964" i="11" s="1"/>
  <c r="A965" i="11" s="1"/>
  <c r="F965" i="11" l="1"/>
  <c r="E965" i="11"/>
  <c r="C965" i="11"/>
  <c r="D965" i="11"/>
  <c r="H965" i="11" s="1"/>
  <c r="B965" i="11"/>
  <c r="J965" i="11" s="1"/>
  <c r="G965" i="11"/>
  <c r="I965" i="11" s="1"/>
  <c r="A966" i="11" s="1"/>
  <c r="G966" i="11" l="1"/>
  <c r="I966" i="11" s="1"/>
  <c r="A967" i="11" s="1"/>
  <c r="F966" i="11"/>
  <c r="C966" i="11"/>
  <c r="D966" i="11"/>
  <c r="H966" i="11" s="1"/>
  <c r="B966" i="11"/>
  <c r="J966" i="11" s="1"/>
  <c r="E966" i="11"/>
  <c r="D967" i="11" l="1"/>
  <c r="H967" i="11" s="1"/>
  <c r="E967" i="11"/>
  <c r="F967" i="11"/>
  <c r="C967" i="11"/>
  <c r="B967" i="11"/>
  <c r="J967" i="11" s="1"/>
  <c r="G967" i="11"/>
  <c r="I967" i="11" s="1"/>
  <c r="A968" i="11" s="1"/>
  <c r="E968" i="11" l="1"/>
  <c r="B968" i="11"/>
  <c r="D968" i="11"/>
  <c r="H968" i="11" s="1"/>
  <c r="F968" i="11"/>
  <c r="C968" i="11"/>
  <c r="G968" i="11" l="1"/>
  <c r="I968" i="11" s="1"/>
  <c r="A969" i="11" s="1"/>
  <c r="J968" i="11"/>
  <c r="G969" i="11" l="1"/>
  <c r="I969" i="11" s="1"/>
  <c r="A970" i="11" s="1"/>
  <c r="C969" i="11"/>
  <c r="D969" i="11"/>
  <c r="H969" i="11" s="1"/>
  <c r="E969" i="11"/>
  <c r="B969" i="11"/>
  <c r="J969" i="11" s="1"/>
  <c r="F969" i="11"/>
  <c r="F970" i="11" l="1"/>
  <c r="C970" i="11"/>
  <c r="D970" i="11"/>
  <c r="H970" i="11" s="1"/>
  <c r="E970" i="11"/>
  <c r="B970" i="11"/>
  <c r="J970" i="11" s="1"/>
  <c r="G970" i="11"/>
  <c r="I970" i="11" s="1"/>
  <c r="A971" i="11" s="1"/>
  <c r="E971" i="11" l="1"/>
  <c r="G971" i="11"/>
  <c r="I971" i="11" s="1"/>
  <c r="A972" i="11" s="1"/>
  <c r="D971" i="11"/>
  <c r="H971" i="11" s="1"/>
  <c r="F971" i="11"/>
  <c r="C971" i="11"/>
  <c r="B971" i="11"/>
  <c r="J971" i="11" s="1"/>
  <c r="F972" i="11" l="1"/>
  <c r="C972" i="11"/>
  <c r="E972" i="11"/>
  <c r="D972" i="11"/>
  <c r="H972" i="11" s="1"/>
  <c r="B972" i="11"/>
  <c r="J972" i="11" s="1"/>
  <c r="G972" i="11"/>
  <c r="I972" i="11" s="1"/>
  <c r="A973" i="11" s="1"/>
  <c r="E973" i="11" l="1"/>
  <c r="C973" i="11"/>
  <c r="D973" i="11"/>
  <c r="H973" i="11" s="1"/>
  <c r="F973" i="11"/>
  <c r="B973" i="11"/>
  <c r="G973" i="11" l="1"/>
  <c r="I973" i="11" s="1"/>
  <c r="A974" i="11" s="1"/>
  <c r="J973" i="11"/>
  <c r="C974" i="11" l="1"/>
  <c r="F974" i="11"/>
  <c r="E974" i="11"/>
  <c r="D974" i="11"/>
  <c r="H974" i="11" s="1"/>
  <c r="B974" i="11"/>
  <c r="G974" i="11" l="1"/>
  <c r="I974" i="11" s="1"/>
  <c r="A975" i="11" s="1"/>
  <c r="J974" i="11"/>
  <c r="E975" i="11" l="1"/>
  <c r="B975" i="11"/>
  <c r="J975" i="11" s="1"/>
  <c r="G975" i="11"/>
  <c r="I975" i="11" s="1"/>
  <c r="A976" i="11" s="1"/>
  <c r="D975" i="11"/>
  <c r="H975" i="11" s="1"/>
  <c r="F975" i="11"/>
  <c r="C975" i="11"/>
  <c r="B976" i="11" l="1"/>
  <c r="J976" i="11" s="1"/>
  <c r="C976" i="11"/>
  <c r="G976" i="11"/>
  <c r="I976" i="11" s="1"/>
  <c r="A977" i="11" s="1"/>
  <c r="E976" i="11"/>
  <c r="F976" i="11"/>
  <c r="D976" i="11"/>
  <c r="H976" i="11" s="1"/>
  <c r="F977" i="11" l="1"/>
  <c r="E977" i="11"/>
  <c r="B977" i="11"/>
  <c r="J977" i="11" s="1"/>
  <c r="D977" i="11"/>
  <c r="H977" i="11" s="1"/>
  <c r="G977" i="11"/>
  <c r="I977" i="11" s="1"/>
  <c r="A978" i="11" s="1"/>
  <c r="C977" i="11"/>
  <c r="D978" i="11" l="1"/>
  <c r="H978" i="11" s="1"/>
  <c r="E978" i="11"/>
  <c r="C978" i="11"/>
  <c r="G978" i="11"/>
  <c r="I978" i="11" s="1"/>
  <c r="A979" i="11" s="1"/>
  <c r="B978" i="11"/>
  <c r="J978" i="11" s="1"/>
  <c r="F978" i="11"/>
  <c r="C979" i="11" l="1"/>
  <c r="E979" i="11"/>
  <c r="F979" i="11"/>
  <c r="G979" i="11"/>
  <c r="I979" i="11" s="1"/>
  <c r="A980" i="11" s="1"/>
  <c r="B979" i="11"/>
  <c r="J979" i="11" s="1"/>
  <c r="D979" i="11"/>
  <c r="H979" i="11" s="1"/>
  <c r="F980" i="11" l="1"/>
  <c r="D980" i="11"/>
  <c r="H980" i="11" s="1"/>
  <c r="B980" i="11"/>
  <c r="C980" i="11"/>
  <c r="E980" i="11"/>
  <c r="G980" i="11" l="1"/>
  <c r="I980" i="11" s="1"/>
  <c r="A981" i="11" s="1"/>
  <c r="J980" i="11"/>
  <c r="G981" i="11" l="1"/>
  <c r="I981" i="11" s="1"/>
  <c r="A982" i="11" s="1"/>
  <c r="F981" i="11"/>
  <c r="E981" i="11"/>
  <c r="D981" i="11"/>
  <c r="H981" i="11" s="1"/>
  <c r="B981" i="11"/>
  <c r="J981" i="11" s="1"/>
  <c r="C981" i="11"/>
  <c r="C982" i="11" l="1"/>
  <c r="F982" i="11"/>
  <c r="D982" i="11"/>
  <c r="H982" i="11" s="1"/>
  <c r="G982" i="11"/>
  <c r="I982" i="11" s="1"/>
  <c r="A983" i="11" s="1"/>
  <c r="E982" i="11"/>
  <c r="B982" i="11"/>
  <c r="J982" i="11" s="1"/>
  <c r="C983" i="11" l="1"/>
  <c r="B983" i="11"/>
  <c r="J983" i="11" s="1"/>
  <c r="G983" i="11"/>
  <c r="I983" i="11" s="1"/>
  <c r="A984" i="11" s="1"/>
  <c r="F983" i="11"/>
  <c r="E983" i="11"/>
  <c r="D983" i="11"/>
  <c r="H983" i="11" s="1"/>
  <c r="F984" i="11" l="1"/>
  <c r="C984" i="11"/>
  <c r="D984" i="11"/>
  <c r="H984" i="11" s="1"/>
  <c r="E984" i="11"/>
  <c r="B984" i="11"/>
  <c r="J984" i="11" s="1"/>
  <c r="G984" i="11"/>
  <c r="I984" i="11" s="1"/>
  <c r="A985" i="11" s="1"/>
  <c r="E985" i="11" l="1"/>
  <c r="C985" i="11"/>
  <c r="B985" i="11"/>
  <c r="D985" i="11"/>
  <c r="H985" i="11" s="1"/>
  <c r="F985" i="11"/>
  <c r="G985" i="11" l="1"/>
  <c r="I985" i="11" s="1"/>
  <c r="A986" i="11" s="1"/>
  <c r="J985" i="11"/>
  <c r="E986" i="11" l="1"/>
  <c r="C986" i="11"/>
  <c r="B986" i="11"/>
  <c r="F986" i="11"/>
  <c r="D986" i="11"/>
  <c r="H986" i="11" s="1"/>
  <c r="G986" i="11" l="1"/>
  <c r="I986" i="11" s="1"/>
  <c r="A987" i="11" s="1"/>
  <c r="J986" i="11"/>
  <c r="D987" i="11" l="1"/>
  <c r="H987" i="11" s="1"/>
  <c r="G987" i="11"/>
  <c r="I987" i="11" s="1"/>
  <c r="A988" i="11" s="1"/>
  <c r="E987" i="11"/>
  <c r="C987" i="11"/>
  <c r="B987" i="11"/>
  <c r="J987" i="11" s="1"/>
  <c r="F987" i="11"/>
  <c r="E988" i="11" l="1"/>
  <c r="F988" i="11"/>
  <c r="C988" i="11"/>
  <c r="D988" i="11"/>
  <c r="H988" i="11" s="1"/>
  <c r="G988" i="11"/>
  <c r="I988" i="11" s="1"/>
  <c r="A989" i="11" s="1"/>
  <c r="B988" i="11"/>
  <c r="J988" i="11" s="1"/>
  <c r="F989" i="11" l="1"/>
  <c r="B989" i="11"/>
  <c r="J989" i="11" s="1"/>
  <c r="C989" i="11"/>
  <c r="D989" i="11"/>
  <c r="H989" i="11" s="1"/>
  <c r="G989" i="11"/>
  <c r="I989" i="11" s="1"/>
  <c r="A990" i="11" s="1"/>
  <c r="E989" i="11"/>
  <c r="C990" i="11" l="1"/>
  <c r="D990" i="11"/>
  <c r="H990" i="11" s="1"/>
  <c r="G990" i="11"/>
  <c r="I990" i="11" s="1"/>
  <c r="A991" i="11" s="1"/>
  <c r="F990" i="11"/>
  <c r="B990" i="11"/>
  <c r="J990" i="11" s="1"/>
  <c r="E990" i="11"/>
  <c r="C991" i="11" l="1"/>
  <c r="B991" i="11"/>
  <c r="J991" i="11" s="1"/>
  <c r="D991" i="11"/>
  <c r="H991" i="11" s="1"/>
  <c r="G991" i="11"/>
  <c r="I991" i="11" s="1"/>
  <c r="A992" i="11" s="1"/>
  <c r="E991" i="11"/>
  <c r="F991" i="11"/>
  <c r="E992" i="11" l="1"/>
  <c r="D992" i="11"/>
  <c r="H992" i="11" s="1"/>
  <c r="F992" i="11"/>
  <c r="B992" i="11"/>
  <c r="J992" i="11" s="1"/>
  <c r="G992" i="11"/>
  <c r="I992" i="11" s="1"/>
  <c r="A993" i="11" s="1"/>
  <c r="C992" i="11"/>
  <c r="C993" i="11" l="1"/>
  <c r="D993" i="11"/>
  <c r="H993" i="11" s="1"/>
  <c r="F993" i="11"/>
  <c r="G993" i="11"/>
  <c r="I993" i="11" s="1"/>
  <c r="A994" i="11" s="1"/>
  <c r="B993" i="11"/>
  <c r="J993" i="11" s="1"/>
  <c r="E993" i="11"/>
  <c r="C994" i="11" l="1"/>
  <c r="F994" i="11"/>
  <c r="D994" i="11"/>
  <c r="H994" i="11" s="1"/>
  <c r="G994" i="11"/>
  <c r="I994" i="11" s="1"/>
  <c r="A995" i="11" s="1"/>
  <c r="E994" i="11"/>
  <c r="B994" i="11"/>
  <c r="J994" i="11" s="1"/>
  <c r="G995" i="11" l="1"/>
  <c r="I995" i="11" s="1"/>
  <c r="A996" i="11" s="1"/>
  <c r="D995" i="11"/>
  <c r="H995" i="11" s="1"/>
  <c r="F995" i="11"/>
  <c r="E995" i="11"/>
  <c r="B995" i="11"/>
  <c r="J995" i="11" s="1"/>
  <c r="C995" i="11"/>
  <c r="F996" i="11" l="1"/>
  <c r="E996" i="11"/>
  <c r="C996" i="11"/>
  <c r="D996" i="11"/>
  <c r="H996" i="11" s="1"/>
  <c r="B996" i="11"/>
  <c r="J996" i="11" s="1"/>
  <c r="G996" i="11"/>
  <c r="I996" i="11" s="1"/>
  <c r="A997" i="11" s="1"/>
  <c r="B997" i="11" l="1"/>
  <c r="J997" i="11" s="1"/>
  <c r="F997" i="11"/>
  <c r="C997" i="11"/>
  <c r="E997" i="11"/>
  <c r="D997" i="11"/>
  <c r="H997" i="11" s="1"/>
  <c r="G997" i="11"/>
  <c r="I997" i="11" s="1"/>
  <c r="A998" i="11" s="1"/>
  <c r="F998" i="11" l="1"/>
  <c r="D998" i="11"/>
  <c r="H998" i="11" s="1"/>
  <c r="G998" i="11"/>
  <c r="I998" i="11" s="1"/>
  <c r="A999" i="11" s="1"/>
  <c r="C998" i="11"/>
  <c r="E998" i="11"/>
  <c r="B998" i="11"/>
  <c r="J998" i="11" s="1"/>
  <c r="E999" i="11" l="1"/>
  <c r="B999" i="11"/>
  <c r="J999" i="11" s="1"/>
  <c r="F999" i="11"/>
  <c r="D999" i="11"/>
  <c r="H999" i="11" s="1"/>
  <c r="C999" i="11"/>
  <c r="G999" i="11"/>
  <c r="I999" i="11" s="1"/>
  <c r="A1000" i="11" s="1"/>
  <c r="D1000" i="11" l="1"/>
  <c r="H1000" i="11" s="1"/>
  <c r="B1000" i="11"/>
  <c r="J1000" i="11" s="1"/>
  <c r="F1000" i="11"/>
  <c r="E1000" i="11"/>
  <c r="C1000" i="11"/>
  <c r="G1000" i="11"/>
  <c r="I1000" i="11" s="1"/>
</calcChain>
</file>

<file path=xl/sharedStrings.xml><?xml version="1.0" encoding="utf-8"?>
<sst xmlns="http://schemas.openxmlformats.org/spreadsheetml/2006/main" count="95" uniqueCount="48">
  <si>
    <t>[42]</t>
  </si>
  <si>
    <t>Duomenų įvedimas</t>
  </si>
  <si>
    <t>Pradinė investicija</t>
  </si>
  <si>
    <t>Metinė palūkanų norma</t>
  </si>
  <si>
    <t>Investicijos pradžia</t>
  </si>
  <si>
    <t>Palūkanų išmokėjimo dažnis</t>
  </si>
  <si>
    <t>Papildoma investicija</t>
  </si>
  <si>
    <t>Papildomos investicijos dažnis</t>
  </si>
  <si>
    <t>Kas metus (1)</t>
  </si>
  <si>
    <t>Kas pusmetį (2)</t>
  </si>
  <si>
    <t>Kas ketvirtį (4)</t>
  </si>
  <si>
    <t>Kas antrą mėnesį (6)</t>
  </si>
  <si>
    <t>Kas mėnesį (12)</t>
  </si>
  <si>
    <t>Du kartus per mėnesį (24)</t>
  </si>
  <si>
    <t>Kas antrą savaitę (26)</t>
  </si>
  <si>
    <t>Kas savaitę (52)</t>
  </si>
  <si>
    <t>Kasdien (365)</t>
  </si>
  <si>
    <t>Nr.</t>
  </si>
  <si>
    <t>Data</t>
  </si>
  <si>
    <t>Mokėjimas</t>
  </si>
  <si>
    <t>Pradinė investicija + mokėjimai</t>
  </si>
  <si>
    <t>Palūkanos</t>
  </si>
  <si>
    <t>Vertė</t>
  </si>
  <si>
    <t>Investicijos trukmė (metais)</t>
  </si>
  <si>
    <t>Papildomos investicijos</t>
  </si>
  <si>
    <t>Visos investicijos</t>
  </si>
  <si>
    <t>Uždirbtos palūkanos</t>
  </si>
  <si>
    <t>Bendra investicijos vertė</t>
  </si>
  <si>
    <t>Rezultatas</t>
  </si>
  <si>
    <t>Papildomos investicijos dažnumas</t>
  </si>
  <si>
    <t>Palūkanų išmokėjimo dažnumas</t>
  </si>
  <si>
    <t>Bendra investicijų suma</t>
  </si>
  <si>
    <t>Papildomos periodinės investicijos</t>
  </si>
  <si>
    <t>Papildoma periodinė investicija</t>
  </si>
  <si>
    <t>Dažnumas</t>
  </si>
  <si>
    <t>Periodai metuose</t>
  </si>
  <si>
    <t>Palūkanų deponavimas per metus</t>
  </si>
  <si>
    <t xml:space="preserve">FV </t>
  </si>
  <si>
    <t>PMT FV=0</t>
  </si>
  <si>
    <t>Investicijų metinė palūkanų norma</t>
  </si>
  <si>
    <t>Turimos būsto paskolos palūkanų norma</t>
  </si>
  <si>
    <t>Sukauptos būsto paskolos palūkanos</t>
  </si>
  <si>
    <t>Paskolos investicijų vertė</t>
  </si>
  <si>
    <t>Investicijos ir taupymo paskolai skirtumas</t>
  </si>
  <si>
    <t>Pradinė sukaupta suma</t>
  </si>
  <si>
    <t>Papildomos periodinės įmokos paskolai grąžinti</t>
  </si>
  <si>
    <t>Bendra sukaupta suma</t>
  </si>
  <si>
    <t>Bendra sukaupta suma paskolai padengti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</si>
</sst>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* #,##0.00_);_(* \(#,##0.00\);_(* &quot;-&quot;??_);_(@_)"/>
    <numFmt numFmtId="166" formatCode="0.00000%"/>
    <numFmt numFmtId="167" formatCode="#,##0.0000000000000"/>
    <numFmt numFmtId="168" formatCode="0.000000%"/>
    <numFmt numFmtId="169" formatCode="#,##0.0000"/>
    <numFmt numFmtId="170" formatCode="0.000%"/>
    <numFmt numFmtId="171" formatCode="_([$€-2]\ * #,##0.00_);_([$€-2]\ * \(#,##0.00\);_([$€-2]\ * &quot;-&quot;??_);_(@_)"/>
    <numFmt numFmtId="172" formatCode="_([$€-2]\ * \+\ #,##0.00_);_([$€-2]\ * \-\ #,##0.00;_([$€-2]\ 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6"/>
      <color indexed="9"/>
      <name val="Arial"/>
      <family val="2"/>
    </font>
    <font>
      <sz val="10"/>
      <name val="Arial"/>
      <family val="2"/>
      <scheme val="minor"/>
    </font>
    <font>
      <sz val="8"/>
      <name val="Arial"/>
      <family val="2"/>
      <scheme val="minor"/>
    </font>
    <font>
      <b/>
      <sz val="11"/>
      <color indexed="10"/>
      <name val="Arial"/>
      <family val="2"/>
      <scheme val="minor"/>
    </font>
    <font>
      <sz val="10"/>
      <name val="Arial"/>
      <family val="1"/>
      <scheme val="major"/>
    </font>
    <font>
      <b/>
      <sz val="18"/>
      <color theme="0"/>
      <name val="Arial"/>
      <family val="1"/>
      <scheme val="major"/>
    </font>
    <font>
      <sz val="18"/>
      <color theme="0"/>
      <name val="Arial"/>
      <family val="1"/>
      <scheme val="major"/>
    </font>
    <font>
      <sz val="10"/>
      <color theme="0"/>
      <name val="Arial"/>
      <family val="1"/>
      <scheme val="major"/>
    </font>
    <font>
      <u/>
      <sz val="10"/>
      <color indexed="12"/>
      <name val="Arial"/>
      <family val="2"/>
      <scheme val="minor"/>
    </font>
    <font>
      <b/>
      <sz val="10"/>
      <name val="Arial"/>
      <family val="2"/>
    </font>
    <font>
      <i/>
      <sz val="10"/>
      <color rgb="FFFF0000"/>
      <name val="Arial"/>
      <family val="2"/>
      <scheme val="minor"/>
    </font>
    <font>
      <sz val="9"/>
      <name val="Arial"/>
      <family val="2"/>
    </font>
    <font>
      <b/>
      <sz val="11"/>
      <color theme="4" tint="-0.249977111117893"/>
      <name val="Arial"/>
      <family val="1"/>
      <scheme val="major"/>
    </font>
    <font>
      <b/>
      <sz val="11"/>
      <color theme="1" tint="0.249977111117893"/>
      <name val="Arial"/>
      <family val="2"/>
      <scheme val="minor"/>
    </font>
    <font>
      <sz val="11"/>
      <color theme="1" tint="0.249977111117893"/>
      <name val="Arial"/>
      <family val="2"/>
      <scheme val="minor"/>
    </font>
    <font>
      <b/>
      <sz val="10"/>
      <color rgb="FFF2F4F5"/>
      <name val="Arial"/>
      <family val="2"/>
      <scheme val="minor"/>
    </font>
    <font>
      <b/>
      <sz val="11"/>
      <color rgb="FFF2F4F5"/>
      <name val="Arial"/>
      <family val="2"/>
      <scheme val="minor"/>
    </font>
    <font>
      <sz val="10"/>
      <color rgb="FF2F3039"/>
      <name val="Arial"/>
      <family val="2"/>
      <scheme val="minor"/>
    </font>
    <font>
      <b/>
      <sz val="11"/>
      <color rgb="FF2F3039"/>
      <name val="Arial"/>
      <family val="2"/>
      <scheme val="minor"/>
    </font>
    <font>
      <b/>
      <sz val="11"/>
      <color rgb="FF2F3039"/>
      <name val="Arial"/>
      <family val="1"/>
      <scheme val="major"/>
    </font>
    <font>
      <b/>
      <sz val="18"/>
      <color theme="0"/>
      <name val="Montserrat"/>
    </font>
    <font>
      <b/>
      <sz val="11"/>
      <color theme="0"/>
      <name val="Montserrat Light"/>
    </font>
    <font>
      <b/>
      <sz val="11"/>
      <color theme="0"/>
      <name val="Montserrat"/>
    </font>
    <font>
      <b/>
      <sz val="11"/>
      <color rgb="FF2F3039"/>
      <name val="Calibri"/>
      <family val="2"/>
    </font>
    <font>
      <b/>
      <sz val="11"/>
      <color rgb="FFF2F4F5"/>
      <name val="Calibri"/>
      <family val="2"/>
    </font>
    <font>
      <sz val="12"/>
      <name val="Calibri"/>
      <family val="2"/>
    </font>
    <font>
      <b/>
      <sz val="12"/>
      <color theme="1" tint="0.249977111117893"/>
      <name val="Calibri"/>
      <family val="2"/>
    </font>
    <font>
      <sz val="12"/>
      <color theme="1" tint="0.249977111117893"/>
      <name val="Calibri"/>
      <family val="2"/>
    </font>
    <font>
      <sz val="11"/>
      <color rgb="FF2F3039"/>
      <name val="Calibri"/>
      <family val="2"/>
    </font>
    <font>
      <sz val="10"/>
      <color rgb="FF2F3039"/>
      <name val="Arial"/>
      <family val="2"/>
    </font>
    <font>
      <sz val="6"/>
      <color rgb="FF2F3039"/>
      <name val="Arial"/>
      <family val="2"/>
    </font>
    <font>
      <b/>
      <sz val="12"/>
      <color rgb="FF2F3039"/>
      <name val="Calibri"/>
      <family val="2"/>
    </font>
    <font>
      <b/>
      <sz val="12"/>
      <color rgb="FFF2F4F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F3039"/>
        <bgColor indexed="64"/>
      </patternFill>
    </fill>
    <fill>
      <patternFill patternType="solid">
        <fgColor rgb="FF38D7F4"/>
        <bgColor indexed="64"/>
      </patternFill>
    </fill>
    <fill>
      <patternFill patternType="solid">
        <fgColor rgb="FFAAA8A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53"/>
      </bottom>
      <diagonal/>
    </border>
    <border>
      <left/>
      <right/>
      <top/>
      <bottom style="medium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4.9989318521683403E-2"/>
      </left>
      <right/>
      <top/>
      <bottom style="thick">
        <color theme="0" tint="-4.9989318521683403E-2"/>
      </bottom>
      <diagonal/>
    </border>
    <border>
      <left/>
      <right/>
      <top/>
      <bottom style="thick">
        <color theme="0" tint="-4.9989318521683403E-2"/>
      </bottom>
      <diagonal/>
    </border>
    <border>
      <left/>
      <right style="thick">
        <color theme="0" tint="-4.9989318521683403E-2"/>
      </right>
      <top/>
      <bottom style="thick">
        <color theme="0" tint="-4.9989318521683403E-2"/>
      </bottom>
      <diagonal/>
    </border>
    <border>
      <left/>
      <right style="thick">
        <color theme="0"/>
      </right>
      <top style="thick">
        <color theme="0" tint="-4.9989318521683403E-2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168" fontId="0" fillId="0" borderId="0" xfId="3" applyNumberFormat="1" applyFont="1" applyProtection="1"/>
    <xf numFmtId="4" fontId="1" fillId="3" borderId="0" xfId="0" applyNumberFormat="1" applyFont="1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9" fontId="1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6" borderId="0" xfId="0" applyFont="1" applyFill="1"/>
    <xf numFmtId="0" fontId="16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right" vertical="center" wrapText="1"/>
    </xf>
    <xf numFmtId="0" fontId="17" fillId="3" borderId="0" xfId="0" applyFont="1" applyFill="1" applyAlignment="1">
      <alignment horizontal="right" vertical="center" indent="1"/>
    </xf>
    <xf numFmtId="170" fontId="17" fillId="0" borderId="3" xfId="3" applyNumberFormat="1" applyFont="1" applyFill="1" applyBorder="1" applyAlignment="1" applyProtection="1">
      <alignment horizontal="right" vertical="center"/>
      <protection locked="0"/>
    </xf>
    <xf numFmtId="14" fontId="18" fillId="4" borderId="3" xfId="0" applyNumberFormat="1" applyFont="1" applyFill="1" applyBorder="1" applyAlignment="1">
      <alignment horizontal="right" vertical="center"/>
    </xf>
    <xf numFmtId="0" fontId="6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15" fillId="6" borderId="0" xfId="0" applyFont="1" applyFill="1" applyAlignment="1">
      <alignment horizontal="right"/>
    </xf>
    <xf numFmtId="14" fontId="15" fillId="3" borderId="0" xfId="0" applyNumberFormat="1" applyFont="1" applyFill="1" applyAlignment="1">
      <alignment horizontal="right"/>
    </xf>
    <xf numFmtId="14" fontId="15" fillId="0" borderId="0" xfId="0" applyNumberFormat="1" applyFont="1" applyAlignment="1">
      <alignment horizontal="right"/>
    </xf>
    <xf numFmtId="171" fontId="15" fillId="3" borderId="0" xfId="0" applyNumberFormat="1" applyFont="1" applyFill="1" applyAlignment="1">
      <alignment horizontal="right"/>
    </xf>
    <xf numFmtId="171" fontId="15" fillId="0" borderId="0" xfId="0" applyNumberFormat="1" applyFont="1" applyAlignment="1">
      <alignment horizontal="right"/>
    </xf>
    <xf numFmtId="171" fontId="17" fillId="0" borderId="3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 indent="1"/>
    </xf>
    <xf numFmtId="0" fontId="10" fillId="0" borderId="0" xfId="0" applyFont="1"/>
    <xf numFmtId="0" fontId="11" fillId="0" borderId="0" xfId="0" applyFont="1"/>
    <xf numFmtId="171" fontId="16" fillId="5" borderId="2" xfId="0" applyNumberFormat="1" applyFont="1" applyFill="1" applyBorder="1" applyAlignment="1">
      <alignment horizontal="right" vertical="center" wrapText="1"/>
    </xf>
    <xf numFmtId="0" fontId="10" fillId="7" borderId="0" xfId="0" applyFont="1" applyFill="1"/>
    <xf numFmtId="0" fontId="11" fillId="7" borderId="0" xfId="0" applyFont="1" applyFill="1"/>
    <xf numFmtId="0" fontId="5" fillId="9" borderId="0" xfId="0" applyFont="1" applyFill="1" applyAlignment="1">
      <alignment vertical="center"/>
    </xf>
    <xf numFmtId="0" fontId="21" fillId="9" borderId="0" xfId="0" applyFont="1" applyFill="1" applyAlignment="1">
      <alignment vertical="center"/>
    </xf>
    <xf numFmtId="0" fontId="22" fillId="9" borderId="0" xfId="0" applyFont="1" applyFill="1" applyAlignment="1">
      <alignment horizontal="right" vertical="center"/>
    </xf>
    <xf numFmtId="166" fontId="22" fillId="9" borderId="0" xfId="3" applyNumberFormat="1" applyFont="1" applyFill="1" applyAlignment="1" applyProtection="1">
      <alignment vertical="center"/>
    </xf>
    <xf numFmtId="0" fontId="24" fillId="7" borderId="0" xfId="0" applyFont="1" applyFill="1" applyAlignment="1">
      <alignment horizontal="left" vertical="center"/>
    </xf>
    <xf numFmtId="0" fontId="1" fillId="0" borderId="0" xfId="4"/>
    <xf numFmtId="0" fontId="1" fillId="0" borderId="0" xfId="4" applyAlignment="1">
      <alignment vertical="center"/>
    </xf>
    <xf numFmtId="0" fontId="15" fillId="6" borderId="0" xfId="4" applyFont="1" applyFill="1"/>
    <xf numFmtId="0" fontId="15" fillId="6" borderId="0" xfId="4" applyFont="1" applyFill="1" applyAlignment="1">
      <alignment horizontal="right"/>
    </xf>
    <xf numFmtId="0" fontId="15" fillId="0" borderId="0" xfId="4" applyFont="1"/>
    <xf numFmtId="164" fontId="1" fillId="0" borderId="0" xfId="4" applyNumberFormat="1"/>
    <xf numFmtId="164" fontId="1" fillId="0" borderId="0" xfId="4" applyNumberFormat="1" applyAlignment="1">
      <alignment vertical="center"/>
    </xf>
    <xf numFmtId="2" fontId="1" fillId="0" borderId="0" xfId="4" applyNumberFormat="1" applyAlignment="1">
      <alignment vertical="center"/>
    </xf>
    <xf numFmtId="0" fontId="8" fillId="0" borderId="0" xfId="4" applyFont="1" applyAlignment="1">
      <alignment vertical="center"/>
    </xf>
    <xf numFmtId="0" fontId="3" fillId="0" borderId="0" xfId="4" applyFont="1" applyAlignment="1">
      <alignment horizontal="left"/>
    </xf>
    <xf numFmtId="0" fontId="4" fillId="0" borderId="0" xfId="4" applyFont="1" applyAlignment="1">
      <alignment horizontal="right"/>
    </xf>
    <xf numFmtId="0" fontId="1" fillId="3" borderId="8" xfId="4" applyFill="1" applyBorder="1"/>
    <xf numFmtId="0" fontId="1" fillId="3" borderId="0" xfId="4" applyFill="1"/>
    <xf numFmtId="0" fontId="1" fillId="3" borderId="0" xfId="4" applyFill="1" applyAlignment="1">
      <alignment horizontal="right" indent="1"/>
    </xf>
    <xf numFmtId="0" fontId="14" fillId="3" borderId="8" xfId="4" applyFont="1" applyFill="1" applyBorder="1" applyAlignment="1">
      <alignment vertical="center"/>
    </xf>
    <xf numFmtId="14" fontId="18" fillId="0" borderId="3" xfId="4" applyNumberFormat="1" applyFont="1" applyBorder="1" applyAlignment="1" applyProtection="1">
      <alignment horizontal="right" vertical="center"/>
      <protection locked="0"/>
    </xf>
    <xf numFmtId="0" fontId="17" fillId="3" borderId="0" xfId="4" applyFont="1" applyFill="1" applyAlignment="1">
      <alignment horizontal="right" vertical="center" indent="1"/>
    </xf>
    <xf numFmtId="0" fontId="5" fillId="3" borderId="0" xfId="4" applyFont="1" applyFill="1" applyAlignment="1">
      <alignment vertical="center"/>
    </xf>
    <xf numFmtId="0" fontId="5" fillId="3" borderId="8" xfId="4" applyFont="1" applyFill="1" applyBorder="1" applyAlignment="1">
      <alignment vertical="center"/>
    </xf>
    <xf numFmtId="0" fontId="7" fillId="0" borderId="0" xfId="4" applyFont="1" applyAlignment="1">
      <alignment horizontal="right" vertical="center"/>
    </xf>
    <xf numFmtId="14" fontId="18" fillId="4" borderId="3" xfId="4" applyNumberFormat="1" applyFont="1" applyFill="1" applyBorder="1" applyAlignment="1">
      <alignment horizontal="right" vertical="center"/>
    </xf>
    <xf numFmtId="171" fontId="20" fillId="7" borderId="0" xfId="4" applyNumberFormat="1" applyFont="1" applyFill="1" applyAlignment="1">
      <alignment vertical="center"/>
    </xf>
    <xf numFmtId="0" fontId="20" fillId="7" borderId="0" xfId="4" applyFont="1" applyFill="1" applyAlignment="1">
      <alignment horizontal="right" vertical="center"/>
    </xf>
    <xf numFmtId="0" fontId="19" fillId="7" borderId="0" xfId="4" applyFont="1" applyFill="1" applyAlignment="1">
      <alignment vertical="center"/>
    </xf>
    <xf numFmtId="171" fontId="22" fillId="9" borderId="0" xfId="4" applyNumberFormat="1" applyFont="1" applyFill="1" applyAlignment="1">
      <alignment vertical="center"/>
    </xf>
    <xf numFmtId="0" fontId="22" fillId="9" borderId="0" xfId="4" applyFont="1" applyFill="1" applyAlignment="1">
      <alignment horizontal="right" vertical="center"/>
    </xf>
    <xf numFmtId="0" fontId="21" fillId="9" borderId="0" xfId="4" applyFont="1" applyFill="1" applyAlignment="1">
      <alignment vertical="center"/>
    </xf>
    <xf numFmtId="0" fontId="17" fillId="0" borderId="3" xfId="4" applyFont="1" applyBorder="1" applyAlignment="1" applyProtection="1">
      <alignment horizontal="right" vertical="center"/>
      <protection locked="0"/>
    </xf>
    <xf numFmtId="0" fontId="5" fillId="9" borderId="0" xfId="4" applyFont="1" applyFill="1" applyAlignment="1">
      <alignment vertical="center"/>
    </xf>
    <xf numFmtId="0" fontId="6" fillId="3" borderId="7" xfId="4" applyFont="1" applyFill="1" applyBorder="1" applyAlignment="1">
      <alignment vertical="center"/>
    </xf>
    <xf numFmtId="0" fontId="11" fillId="0" borderId="0" xfId="4" applyFont="1"/>
    <xf numFmtId="0" fontId="10" fillId="0" borderId="0" xfId="4" applyFont="1"/>
    <xf numFmtId="0" fontId="9" fillId="0" borderId="0" xfId="4" applyFont="1" applyAlignment="1">
      <alignment horizontal="left" vertical="center" indent="1"/>
    </xf>
    <xf numFmtId="0" fontId="11" fillId="7" borderId="0" xfId="4" applyFont="1" applyFill="1"/>
    <xf numFmtId="0" fontId="10" fillId="7" borderId="0" xfId="4" applyFont="1" applyFill="1"/>
    <xf numFmtId="0" fontId="24" fillId="7" borderId="0" xfId="4" applyFont="1" applyFill="1" applyAlignment="1">
      <alignment horizontal="left" vertical="center"/>
    </xf>
    <xf numFmtId="169" fontId="1" fillId="3" borderId="0" xfId="4" applyNumberFormat="1" applyFill="1" applyAlignment="1">
      <alignment horizontal="right" vertical="center"/>
    </xf>
    <xf numFmtId="4" fontId="1" fillId="3" borderId="0" xfId="4" applyNumberFormat="1" applyFill="1" applyAlignment="1">
      <alignment horizontal="right" vertical="center"/>
    </xf>
    <xf numFmtId="0" fontId="1" fillId="3" borderId="0" xfId="4" applyFill="1" applyAlignment="1">
      <alignment horizontal="right" vertical="center"/>
    </xf>
    <xf numFmtId="0" fontId="1" fillId="2" borderId="1" xfId="4" applyFill="1" applyBorder="1" applyAlignment="1">
      <alignment horizontal="center" vertical="center" wrapText="1"/>
    </xf>
    <xf numFmtId="171" fontId="15" fillId="0" borderId="0" xfId="4" applyNumberFormat="1" applyFont="1" applyAlignment="1">
      <alignment horizontal="right"/>
    </xf>
    <xf numFmtId="14" fontId="15" fillId="0" borderId="0" xfId="4" applyNumberFormat="1" applyFont="1" applyAlignment="1">
      <alignment horizontal="right"/>
    </xf>
    <xf numFmtId="0" fontId="15" fillId="0" borderId="0" xfId="4" applyFont="1" applyAlignment="1">
      <alignment horizontal="center"/>
    </xf>
    <xf numFmtId="171" fontId="15" fillId="3" borderId="0" xfId="4" applyNumberFormat="1" applyFont="1" applyFill="1" applyAlignment="1">
      <alignment horizontal="right"/>
    </xf>
    <xf numFmtId="14" fontId="15" fillId="3" borderId="0" xfId="4" applyNumberFormat="1" applyFont="1" applyFill="1" applyAlignment="1">
      <alignment horizontal="right"/>
    </xf>
    <xf numFmtId="0" fontId="15" fillId="3" borderId="0" xfId="4" applyFont="1" applyFill="1" applyAlignment="1">
      <alignment horizontal="center"/>
    </xf>
    <xf numFmtId="0" fontId="16" fillId="5" borderId="2" xfId="4" applyFont="1" applyFill="1" applyBorder="1" applyAlignment="1">
      <alignment horizontal="right" vertical="center" wrapText="1"/>
    </xf>
    <xf numFmtId="171" fontId="16" fillId="5" borderId="2" xfId="4" applyNumberFormat="1" applyFont="1" applyFill="1" applyBorder="1" applyAlignment="1">
      <alignment horizontal="right" vertical="center" wrapText="1"/>
    </xf>
    <xf numFmtId="0" fontId="16" fillId="5" borderId="2" xfId="4" applyFont="1" applyFill="1" applyBorder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30" fillId="3" borderId="0" xfId="0" applyFont="1" applyFill="1" applyAlignment="1">
      <alignment horizontal="right" vertical="center" indent="1"/>
    </xf>
    <xf numFmtId="171" fontId="30" fillId="0" borderId="3" xfId="1" applyNumberFormat="1" applyFont="1" applyFill="1" applyBorder="1" applyAlignment="1" applyProtection="1">
      <alignment horizontal="right" vertical="center"/>
      <protection locked="0"/>
    </xf>
    <xf numFmtId="0" fontId="29" fillId="3" borderId="8" xfId="0" applyFont="1" applyFill="1" applyBorder="1" applyAlignment="1">
      <alignment vertical="center"/>
    </xf>
    <xf numFmtId="10" fontId="30" fillId="0" borderId="3" xfId="3" applyNumberFormat="1" applyFont="1" applyFill="1" applyBorder="1" applyAlignment="1" applyProtection="1">
      <alignment horizontal="right" vertical="center"/>
      <protection locked="0"/>
    </xf>
    <xf numFmtId="0" fontId="30" fillId="0" borderId="3" xfId="0" applyFont="1" applyBorder="1" applyAlignment="1" applyProtection="1">
      <alignment horizontal="right" vertical="center"/>
      <protection locked="0"/>
    </xf>
    <xf numFmtId="14" fontId="31" fillId="0" borderId="3" xfId="0" applyNumberFormat="1" applyFont="1" applyBorder="1" applyAlignment="1" applyProtection="1">
      <alignment horizontal="right" vertical="center"/>
      <protection locked="0"/>
    </xf>
    <xf numFmtId="0" fontId="29" fillId="3" borderId="7" xfId="0" applyFont="1" applyFill="1" applyBorder="1" applyAlignment="1">
      <alignment vertical="center"/>
    </xf>
    <xf numFmtId="0" fontId="29" fillId="3" borderId="0" xfId="0" applyFont="1" applyFill="1"/>
    <xf numFmtId="0" fontId="29" fillId="3" borderId="8" xfId="0" applyFont="1" applyFill="1" applyBorder="1"/>
    <xf numFmtId="0" fontId="32" fillId="9" borderId="0" xfId="0" applyFont="1" applyFill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3" borderId="8" xfId="0" applyFont="1" applyFill="1" applyBorder="1" applyAlignment="1">
      <alignment vertical="center"/>
    </xf>
    <xf numFmtId="0" fontId="35" fillId="9" borderId="0" xfId="0" applyFont="1" applyFill="1" applyAlignment="1">
      <alignment horizontal="right" vertical="center"/>
    </xf>
    <xf numFmtId="171" fontId="35" fillId="9" borderId="0" xfId="0" applyNumberFormat="1" applyFont="1" applyFill="1" applyAlignment="1">
      <alignment vertical="center"/>
    </xf>
    <xf numFmtId="0" fontId="36" fillId="7" borderId="0" xfId="0" applyFont="1" applyFill="1" applyAlignment="1">
      <alignment horizontal="right" vertical="center"/>
    </xf>
    <xf numFmtId="0" fontId="35" fillId="8" borderId="0" xfId="0" applyFont="1" applyFill="1" applyAlignment="1">
      <alignment horizontal="right" vertical="center"/>
    </xf>
    <xf numFmtId="171" fontId="35" fillId="8" borderId="0" xfId="0" applyNumberFormat="1" applyFont="1" applyFill="1" applyAlignment="1">
      <alignment vertical="center"/>
    </xf>
    <xf numFmtId="0" fontId="27" fillId="8" borderId="0" xfId="0" applyFont="1" applyFill="1" applyAlignment="1">
      <alignment vertical="center"/>
    </xf>
    <xf numFmtId="0" fontId="28" fillId="7" borderId="9" xfId="0" applyFont="1" applyFill="1" applyBorder="1" applyAlignment="1">
      <alignment vertical="center"/>
    </xf>
    <xf numFmtId="172" fontId="36" fillId="7" borderId="0" xfId="0" applyNumberFormat="1" applyFont="1" applyFill="1" applyAlignment="1">
      <alignment vertical="center"/>
    </xf>
    <xf numFmtId="0" fontId="16" fillId="5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" fillId="4" borderId="0" xfId="0" applyFont="1" applyFill="1"/>
    <xf numFmtId="0" fontId="26" fillId="7" borderId="5" xfId="0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25" fillId="7" borderId="5" xfId="4" applyFont="1" applyFill="1" applyBorder="1" applyAlignment="1">
      <alignment horizontal="center" vertical="center"/>
    </xf>
    <xf numFmtId="0" fontId="25" fillId="7" borderId="6" xfId="4" applyFont="1" applyFill="1" applyBorder="1" applyAlignment="1">
      <alignment horizontal="center" vertical="center"/>
    </xf>
    <xf numFmtId="0" fontId="23" fillId="8" borderId="4" xfId="4" applyFont="1" applyFill="1" applyBorder="1" applyAlignment="1">
      <alignment horizontal="center" vertical="center"/>
    </xf>
    <xf numFmtId="0" fontId="23" fillId="8" borderId="5" xfId="4" applyFont="1" applyFill="1" applyBorder="1" applyAlignment="1">
      <alignment horizontal="center" vertical="center"/>
    </xf>
  </cellXfs>
  <cellStyles count="5">
    <cellStyle name="Comma" xfId="1" builtinId="3"/>
    <cellStyle name="Hyperlink" xfId="2" builtinId="8" customBuiltin="1"/>
    <cellStyle name="Normal" xfId="0" builtinId="0"/>
    <cellStyle name="Normal 2" xfId="4" xr:uid="{05E18605-20FA-46BA-A982-36F25AACCD0C}"/>
    <cellStyle name="Percent" xfId="3" builtinId="5"/>
  </cellStyles>
  <dxfs count="8">
    <dxf>
      <border>
        <bottom style="thin">
          <color theme="0" tint="-0.34998626667073579"/>
        </bottom>
        <vertical/>
        <horizontal/>
      </border>
    </dxf>
    <dxf>
      <border>
        <bottom style="thin">
          <color theme="0" tint="-0.34998626667073579"/>
        </bottom>
        <vertical/>
        <horizontal/>
      </border>
    </dxf>
    <dxf>
      <border>
        <bottom style="thin">
          <color theme="0" tint="-0.34998626667073579"/>
        </bottom>
        <vertical/>
        <horizontal/>
      </border>
    </dxf>
    <dxf>
      <border>
        <bottom style="thin">
          <color theme="0" tint="-0.34998626667073579"/>
        </bottom>
        <vertical/>
        <horizontal/>
      </border>
    </dxf>
    <dxf>
      <font>
        <color rgb="FFFF0000"/>
      </font>
    </dxf>
    <dxf>
      <font>
        <color theme="4" tint="0.39994506668294322"/>
      </font>
    </dxf>
    <dxf>
      <border>
        <bottom style="thin">
          <color theme="0" tint="-0.34998626667073579"/>
        </bottom>
        <vertical/>
        <horizontal/>
      </border>
    </dxf>
    <dxf>
      <border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83C3"/>
      <rgbColor rgb="00007F74"/>
      <rgbColor rgb="00EAEAEA"/>
      <rgbColor rgb="005F5F5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4A75B5"/>
      <rgbColor rgb="00C1F1ED"/>
      <rgbColor rgb="00D6F4D9"/>
      <rgbColor rgb="00FFFFCC"/>
      <rgbColor rgb="00C9DAFB"/>
      <rgbColor rgb="00FAC8D7"/>
      <rgbColor rgb="00F3E4F2"/>
      <rgbColor rgb="00F3F3F3"/>
      <rgbColor rgb="001849B5"/>
      <rgbColor rgb="0036ACA2"/>
      <rgbColor rgb="00F0BA00"/>
      <rgbColor rgb="00E1E1E1"/>
      <rgbColor rgb="00C9C9C9"/>
      <rgbColor rgb="00878787"/>
      <rgbColor rgb="00873B80"/>
      <rgbColor rgb="00B2B2B2"/>
      <rgbColor rgb="00003366"/>
      <rgbColor rgb="00109618"/>
      <rgbColor rgb="00085108"/>
      <rgbColor rgb="00635100"/>
      <rgbColor rgb="00595959"/>
      <rgbColor rgb="00E1BCDE"/>
      <rgbColor rgb="00592754"/>
      <rgbColor rgb="00333333"/>
    </indexedColors>
    <mruColors>
      <color rgb="FF2F3039"/>
      <color rgb="FFF2F4F5"/>
      <color rgb="FF38D7F4"/>
      <color rgb="FFAAA8A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6633709417067"/>
          <c:y val="0.10606117871629683"/>
          <c:w val="0.86920746313656183"/>
          <c:h val="0.64626218086375575"/>
        </c:manualLayout>
      </c:layout>
      <c:areaChart>
        <c:grouping val="stacked"/>
        <c:varyColors val="0"/>
        <c:ser>
          <c:idx val="1"/>
          <c:order val="0"/>
          <c:tx>
            <c:strRef>
              <c:f>INV_Lentele!$C$1</c:f>
              <c:strCache>
                <c:ptCount val="1"/>
                <c:pt idx="0">
                  <c:v> Pradinė investicija </c:v>
                </c:pt>
              </c:strCache>
            </c:strRef>
          </c:tx>
          <c:spPr>
            <a:solidFill>
              <a:srgbClr val="2F3039"/>
            </a:solidFill>
            <a:ln>
              <a:noFill/>
            </a:ln>
            <a:effectLst/>
          </c:spPr>
          <c:cat>
            <c:strRef>
              <c:f>INV_Lentele!$B$2:$B$1000</c:f>
              <c:strCache>
                <c:ptCount val="61"/>
                <c:pt idx="0">
                  <c:v>2024-01-29</c:v>
                </c:pt>
                <c:pt idx="1">
                  <c:v>2024-02-29</c:v>
                </c:pt>
                <c:pt idx="2">
                  <c:v>2024-03-29</c:v>
                </c:pt>
                <c:pt idx="3">
                  <c:v>2024-04-29</c:v>
                </c:pt>
                <c:pt idx="4">
                  <c:v>2024-05-29</c:v>
                </c:pt>
                <c:pt idx="5">
                  <c:v>2024-06-29</c:v>
                </c:pt>
                <c:pt idx="6">
                  <c:v>2024-07-29</c:v>
                </c:pt>
                <c:pt idx="7">
                  <c:v>2024-08-29</c:v>
                </c:pt>
                <c:pt idx="8">
                  <c:v>2024-09-29</c:v>
                </c:pt>
                <c:pt idx="9">
                  <c:v>2024-10-29</c:v>
                </c:pt>
                <c:pt idx="10">
                  <c:v>2024-11-29</c:v>
                </c:pt>
                <c:pt idx="11">
                  <c:v>2024-12-29</c:v>
                </c:pt>
                <c:pt idx="12">
                  <c:v>2025-01-29</c:v>
                </c:pt>
                <c:pt idx="13">
                  <c:v>2025-03-01</c:v>
                </c:pt>
                <c:pt idx="14">
                  <c:v>2025-03-31</c:v>
                </c:pt>
                <c:pt idx="15">
                  <c:v>2025-04-29</c:v>
                </c:pt>
                <c:pt idx="16">
                  <c:v>2025-05-29</c:v>
                </c:pt>
                <c:pt idx="17">
                  <c:v>2025-06-29</c:v>
                </c:pt>
                <c:pt idx="18">
                  <c:v>2025-07-29</c:v>
                </c:pt>
                <c:pt idx="19">
                  <c:v>2025-08-29</c:v>
                </c:pt>
                <c:pt idx="20">
                  <c:v>2025-09-29</c:v>
                </c:pt>
                <c:pt idx="21">
                  <c:v>2025-10-29</c:v>
                </c:pt>
                <c:pt idx="22">
                  <c:v>2025-11-29</c:v>
                </c:pt>
                <c:pt idx="23">
                  <c:v>2025-12-29</c:v>
                </c:pt>
                <c:pt idx="24">
                  <c:v>2026-01-29</c:v>
                </c:pt>
                <c:pt idx="25">
                  <c:v>2026-03-01</c:v>
                </c:pt>
                <c:pt idx="26">
                  <c:v>2026-03-31</c:v>
                </c:pt>
                <c:pt idx="27">
                  <c:v>2026-04-29</c:v>
                </c:pt>
                <c:pt idx="28">
                  <c:v>2026-05-29</c:v>
                </c:pt>
                <c:pt idx="29">
                  <c:v>2026-06-29</c:v>
                </c:pt>
                <c:pt idx="30">
                  <c:v>2026-07-29</c:v>
                </c:pt>
                <c:pt idx="31">
                  <c:v>2026-08-29</c:v>
                </c:pt>
                <c:pt idx="32">
                  <c:v>2026-09-29</c:v>
                </c:pt>
                <c:pt idx="33">
                  <c:v>2026-10-29</c:v>
                </c:pt>
                <c:pt idx="34">
                  <c:v>2026-11-29</c:v>
                </c:pt>
                <c:pt idx="35">
                  <c:v>2026-12-29</c:v>
                </c:pt>
                <c:pt idx="36">
                  <c:v>2027-01-29</c:v>
                </c:pt>
                <c:pt idx="37">
                  <c:v>2027-03-01</c:v>
                </c:pt>
                <c:pt idx="38">
                  <c:v>2027-03-31</c:v>
                </c:pt>
                <c:pt idx="39">
                  <c:v>2027-04-29</c:v>
                </c:pt>
                <c:pt idx="40">
                  <c:v>2027-05-29</c:v>
                </c:pt>
                <c:pt idx="41">
                  <c:v>2027-06-29</c:v>
                </c:pt>
                <c:pt idx="42">
                  <c:v>2027-07-29</c:v>
                </c:pt>
                <c:pt idx="43">
                  <c:v>2027-08-29</c:v>
                </c:pt>
                <c:pt idx="44">
                  <c:v>2027-09-29</c:v>
                </c:pt>
                <c:pt idx="45">
                  <c:v>2027-10-29</c:v>
                </c:pt>
                <c:pt idx="46">
                  <c:v>2027-11-29</c:v>
                </c:pt>
                <c:pt idx="47">
                  <c:v>2027-12-29</c:v>
                </c:pt>
                <c:pt idx="48">
                  <c:v>2028-01-29</c:v>
                </c:pt>
                <c:pt idx="49">
                  <c:v>2028-02-29</c:v>
                </c:pt>
                <c:pt idx="50">
                  <c:v>2028-03-29</c:v>
                </c:pt>
                <c:pt idx="51">
                  <c:v>2028-04-29</c:v>
                </c:pt>
                <c:pt idx="52">
                  <c:v>2028-05-29</c:v>
                </c:pt>
                <c:pt idx="53">
                  <c:v>2028-06-29</c:v>
                </c:pt>
                <c:pt idx="54">
                  <c:v>2028-07-29</c:v>
                </c:pt>
                <c:pt idx="55">
                  <c:v>2028-08-29</c:v>
                </c:pt>
                <c:pt idx="56">
                  <c:v>2028-09-29</c:v>
                </c:pt>
                <c:pt idx="57">
                  <c:v>2028-10-29</c:v>
                </c:pt>
                <c:pt idx="58">
                  <c:v>2028-11-29</c:v>
                </c:pt>
                <c:pt idx="59">
                  <c:v>2028-12-29</c:v>
                </c:pt>
                <c:pt idx="60">
                  <c:v>2029-01-29</c:v>
                </c:pt>
              </c:strCache>
            </c:strRef>
          </c:cat>
          <c:val>
            <c:numRef>
              <c:f>INV_Lentele!$C$2:$C$782</c:f>
              <c:numCache>
                <c:formatCode>_([$€-2]\ * #,##0.00_);_([$€-2]\ * \(#,##0.00\);_([$€-2]\ * "-"??_);_(@_)</c:formatCode>
                <c:ptCount val="78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10000</c:v>
                </c:pt>
                <c:pt idx="20">
                  <c:v>10000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10000</c:v>
                </c:pt>
                <c:pt idx="60">
                  <c:v>10000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6-4BCA-A39C-5A3CDC99963C}"/>
            </c:ext>
          </c:extLst>
        </c:ser>
        <c:ser>
          <c:idx val="2"/>
          <c:order val="1"/>
          <c:tx>
            <c:strRef>
              <c:f>INV_Lentele!$E$1</c:f>
              <c:strCache>
                <c:ptCount val="1"/>
                <c:pt idx="0">
                  <c:v>Papildomos investicijos</c:v>
                </c:pt>
              </c:strCache>
            </c:strRef>
          </c:tx>
          <c:spPr>
            <a:solidFill>
              <a:srgbClr val="AAA8AE"/>
            </a:solidFill>
            <a:ln>
              <a:noFill/>
            </a:ln>
            <a:effectLst/>
          </c:spPr>
          <c:cat>
            <c:strRef>
              <c:f>INV_Lentele!$B$2:$B$1000</c:f>
              <c:strCache>
                <c:ptCount val="61"/>
                <c:pt idx="0">
                  <c:v>2024-01-29</c:v>
                </c:pt>
                <c:pt idx="1">
                  <c:v>2024-02-29</c:v>
                </c:pt>
                <c:pt idx="2">
                  <c:v>2024-03-29</c:v>
                </c:pt>
                <c:pt idx="3">
                  <c:v>2024-04-29</c:v>
                </c:pt>
                <c:pt idx="4">
                  <c:v>2024-05-29</c:v>
                </c:pt>
                <c:pt idx="5">
                  <c:v>2024-06-29</c:v>
                </c:pt>
                <c:pt idx="6">
                  <c:v>2024-07-29</c:v>
                </c:pt>
                <c:pt idx="7">
                  <c:v>2024-08-29</c:v>
                </c:pt>
                <c:pt idx="8">
                  <c:v>2024-09-29</c:v>
                </c:pt>
                <c:pt idx="9">
                  <c:v>2024-10-29</c:v>
                </c:pt>
                <c:pt idx="10">
                  <c:v>2024-11-29</c:v>
                </c:pt>
                <c:pt idx="11">
                  <c:v>2024-12-29</c:v>
                </c:pt>
                <c:pt idx="12">
                  <c:v>2025-01-29</c:v>
                </c:pt>
                <c:pt idx="13">
                  <c:v>2025-03-01</c:v>
                </c:pt>
                <c:pt idx="14">
                  <c:v>2025-03-31</c:v>
                </c:pt>
                <c:pt idx="15">
                  <c:v>2025-04-29</c:v>
                </c:pt>
                <c:pt idx="16">
                  <c:v>2025-05-29</c:v>
                </c:pt>
                <c:pt idx="17">
                  <c:v>2025-06-29</c:v>
                </c:pt>
                <c:pt idx="18">
                  <c:v>2025-07-29</c:v>
                </c:pt>
                <c:pt idx="19">
                  <c:v>2025-08-29</c:v>
                </c:pt>
                <c:pt idx="20">
                  <c:v>2025-09-29</c:v>
                </c:pt>
                <c:pt idx="21">
                  <c:v>2025-10-29</c:v>
                </c:pt>
                <c:pt idx="22">
                  <c:v>2025-11-29</c:v>
                </c:pt>
                <c:pt idx="23">
                  <c:v>2025-12-29</c:v>
                </c:pt>
                <c:pt idx="24">
                  <c:v>2026-01-29</c:v>
                </c:pt>
                <c:pt idx="25">
                  <c:v>2026-03-01</c:v>
                </c:pt>
                <c:pt idx="26">
                  <c:v>2026-03-31</c:v>
                </c:pt>
                <c:pt idx="27">
                  <c:v>2026-04-29</c:v>
                </c:pt>
                <c:pt idx="28">
                  <c:v>2026-05-29</c:v>
                </c:pt>
                <c:pt idx="29">
                  <c:v>2026-06-29</c:v>
                </c:pt>
                <c:pt idx="30">
                  <c:v>2026-07-29</c:v>
                </c:pt>
                <c:pt idx="31">
                  <c:v>2026-08-29</c:v>
                </c:pt>
                <c:pt idx="32">
                  <c:v>2026-09-29</c:v>
                </c:pt>
                <c:pt idx="33">
                  <c:v>2026-10-29</c:v>
                </c:pt>
                <c:pt idx="34">
                  <c:v>2026-11-29</c:v>
                </c:pt>
                <c:pt idx="35">
                  <c:v>2026-12-29</c:v>
                </c:pt>
                <c:pt idx="36">
                  <c:v>2027-01-29</c:v>
                </c:pt>
                <c:pt idx="37">
                  <c:v>2027-03-01</c:v>
                </c:pt>
                <c:pt idx="38">
                  <c:v>2027-03-31</c:v>
                </c:pt>
                <c:pt idx="39">
                  <c:v>2027-04-29</c:v>
                </c:pt>
                <c:pt idx="40">
                  <c:v>2027-05-29</c:v>
                </c:pt>
                <c:pt idx="41">
                  <c:v>2027-06-29</c:v>
                </c:pt>
                <c:pt idx="42">
                  <c:v>2027-07-29</c:v>
                </c:pt>
                <c:pt idx="43">
                  <c:v>2027-08-29</c:v>
                </c:pt>
                <c:pt idx="44">
                  <c:v>2027-09-29</c:v>
                </c:pt>
                <c:pt idx="45">
                  <c:v>2027-10-29</c:v>
                </c:pt>
                <c:pt idx="46">
                  <c:v>2027-11-29</c:v>
                </c:pt>
                <c:pt idx="47">
                  <c:v>2027-12-29</c:v>
                </c:pt>
                <c:pt idx="48">
                  <c:v>2028-01-29</c:v>
                </c:pt>
                <c:pt idx="49">
                  <c:v>2028-02-29</c:v>
                </c:pt>
                <c:pt idx="50">
                  <c:v>2028-03-29</c:v>
                </c:pt>
                <c:pt idx="51">
                  <c:v>2028-04-29</c:v>
                </c:pt>
                <c:pt idx="52">
                  <c:v>2028-05-29</c:v>
                </c:pt>
                <c:pt idx="53">
                  <c:v>2028-06-29</c:v>
                </c:pt>
                <c:pt idx="54">
                  <c:v>2028-07-29</c:v>
                </c:pt>
                <c:pt idx="55">
                  <c:v>2028-08-29</c:v>
                </c:pt>
                <c:pt idx="56">
                  <c:v>2028-09-29</c:v>
                </c:pt>
                <c:pt idx="57">
                  <c:v>2028-10-29</c:v>
                </c:pt>
                <c:pt idx="58">
                  <c:v>2028-11-29</c:v>
                </c:pt>
                <c:pt idx="59">
                  <c:v>2028-12-29</c:v>
                </c:pt>
                <c:pt idx="60">
                  <c:v>2029-01-29</c:v>
                </c:pt>
              </c:strCache>
            </c:strRef>
          </c:cat>
          <c:val>
            <c:numRef>
              <c:f>INV_Lentele!$E$2:$E$782</c:f>
              <c:numCache>
                <c:formatCode>_([$€-2]\ * #,##0.00_);_([$€-2]\ * \(#,##0.00\);_([$€-2]\ * "-"??_);_(@_)</c:formatCode>
                <c:ptCount val="781"/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10500</c:v>
                </c:pt>
                <c:pt idx="22">
                  <c:v>11000</c:v>
                </c:pt>
                <c:pt idx="23">
                  <c:v>11500</c:v>
                </c:pt>
                <c:pt idx="24">
                  <c:v>12000</c:v>
                </c:pt>
                <c:pt idx="25">
                  <c:v>12500</c:v>
                </c:pt>
                <c:pt idx="26">
                  <c:v>13000</c:v>
                </c:pt>
                <c:pt idx="27">
                  <c:v>13500</c:v>
                </c:pt>
                <c:pt idx="28">
                  <c:v>14000</c:v>
                </c:pt>
                <c:pt idx="29">
                  <c:v>14500</c:v>
                </c:pt>
                <c:pt idx="30">
                  <c:v>15000</c:v>
                </c:pt>
                <c:pt idx="31">
                  <c:v>15500</c:v>
                </c:pt>
                <c:pt idx="32">
                  <c:v>16000</c:v>
                </c:pt>
                <c:pt idx="33">
                  <c:v>16500</c:v>
                </c:pt>
                <c:pt idx="34">
                  <c:v>17000</c:v>
                </c:pt>
                <c:pt idx="35">
                  <c:v>17500</c:v>
                </c:pt>
                <c:pt idx="36">
                  <c:v>18000</c:v>
                </c:pt>
                <c:pt idx="37">
                  <c:v>18500</c:v>
                </c:pt>
                <c:pt idx="38">
                  <c:v>19000</c:v>
                </c:pt>
                <c:pt idx="39">
                  <c:v>19500</c:v>
                </c:pt>
                <c:pt idx="40">
                  <c:v>20000</c:v>
                </c:pt>
                <c:pt idx="41">
                  <c:v>20500</c:v>
                </c:pt>
                <c:pt idx="42">
                  <c:v>21000</c:v>
                </c:pt>
                <c:pt idx="43">
                  <c:v>21500</c:v>
                </c:pt>
                <c:pt idx="44">
                  <c:v>22000</c:v>
                </c:pt>
                <c:pt idx="45">
                  <c:v>22500</c:v>
                </c:pt>
                <c:pt idx="46">
                  <c:v>23000</c:v>
                </c:pt>
                <c:pt idx="47">
                  <c:v>23500</c:v>
                </c:pt>
                <c:pt idx="48">
                  <c:v>24000</c:v>
                </c:pt>
                <c:pt idx="49">
                  <c:v>24500</c:v>
                </c:pt>
                <c:pt idx="50">
                  <c:v>25000</c:v>
                </c:pt>
                <c:pt idx="51">
                  <c:v>25500</c:v>
                </c:pt>
                <c:pt idx="52">
                  <c:v>26000</c:v>
                </c:pt>
                <c:pt idx="53">
                  <c:v>26500</c:v>
                </c:pt>
                <c:pt idx="54">
                  <c:v>27000</c:v>
                </c:pt>
                <c:pt idx="55">
                  <c:v>27500</c:v>
                </c:pt>
                <c:pt idx="56">
                  <c:v>28000</c:v>
                </c:pt>
                <c:pt idx="57">
                  <c:v>28500</c:v>
                </c:pt>
                <c:pt idx="58">
                  <c:v>29000</c:v>
                </c:pt>
                <c:pt idx="59">
                  <c:v>29500</c:v>
                </c:pt>
                <c:pt idx="60">
                  <c:v>30000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B-4011-AB87-B47E81FC1CCF}"/>
            </c:ext>
          </c:extLst>
        </c:ser>
        <c:ser>
          <c:idx val="0"/>
          <c:order val="2"/>
          <c:tx>
            <c:strRef>
              <c:f>INV_Lentele!$H$1</c:f>
              <c:strCache>
                <c:ptCount val="1"/>
                <c:pt idx="0">
                  <c:v>Uždirbtos palūkanos</c:v>
                </c:pt>
              </c:strCache>
            </c:strRef>
          </c:tx>
          <c:spPr>
            <a:solidFill>
              <a:srgbClr val="38D7F4"/>
            </a:solidFill>
            <a:ln>
              <a:noFill/>
            </a:ln>
            <a:effectLst/>
          </c:spPr>
          <c:cat>
            <c:strRef>
              <c:f>INV_Lentele!$B$2:$B$1000</c:f>
              <c:strCache>
                <c:ptCount val="61"/>
                <c:pt idx="0">
                  <c:v>2024-01-29</c:v>
                </c:pt>
                <c:pt idx="1">
                  <c:v>2024-02-29</c:v>
                </c:pt>
                <c:pt idx="2">
                  <c:v>2024-03-29</c:v>
                </c:pt>
                <c:pt idx="3">
                  <c:v>2024-04-29</c:v>
                </c:pt>
                <c:pt idx="4">
                  <c:v>2024-05-29</c:v>
                </c:pt>
                <c:pt idx="5">
                  <c:v>2024-06-29</c:v>
                </c:pt>
                <c:pt idx="6">
                  <c:v>2024-07-29</c:v>
                </c:pt>
                <c:pt idx="7">
                  <c:v>2024-08-29</c:v>
                </c:pt>
                <c:pt idx="8">
                  <c:v>2024-09-29</c:v>
                </c:pt>
                <c:pt idx="9">
                  <c:v>2024-10-29</c:v>
                </c:pt>
                <c:pt idx="10">
                  <c:v>2024-11-29</c:v>
                </c:pt>
                <c:pt idx="11">
                  <c:v>2024-12-29</c:v>
                </c:pt>
                <c:pt idx="12">
                  <c:v>2025-01-29</c:v>
                </c:pt>
                <c:pt idx="13">
                  <c:v>2025-03-01</c:v>
                </c:pt>
                <c:pt idx="14">
                  <c:v>2025-03-31</c:v>
                </c:pt>
                <c:pt idx="15">
                  <c:v>2025-04-29</c:v>
                </c:pt>
                <c:pt idx="16">
                  <c:v>2025-05-29</c:v>
                </c:pt>
                <c:pt idx="17">
                  <c:v>2025-06-29</c:v>
                </c:pt>
                <c:pt idx="18">
                  <c:v>2025-07-29</c:v>
                </c:pt>
                <c:pt idx="19">
                  <c:v>2025-08-29</c:v>
                </c:pt>
                <c:pt idx="20">
                  <c:v>2025-09-29</c:v>
                </c:pt>
                <c:pt idx="21">
                  <c:v>2025-10-29</c:v>
                </c:pt>
                <c:pt idx="22">
                  <c:v>2025-11-29</c:v>
                </c:pt>
                <c:pt idx="23">
                  <c:v>2025-12-29</c:v>
                </c:pt>
                <c:pt idx="24">
                  <c:v>2026-01-29</c:v>
                </c:pt>
                <c:pt idx="25">
                  <c:v>2026-03-01</c:v>
                </c:pt>
                <c:pt idx="26">
                  <c:v>2026-03-31</c:v>
                </c:pt>
                <c:pt idx="27">
                  <c:v>2026-04-29</c:v>
                </c:pt>
                <c:pt idx="28">
                  <c:v>2026-05-29</c:v>
                </c:pt>
                <c:pt idx="29">
                  <c:v>2026-06-29</c:v>
                </c:pt>
                <c:pt idx="30">
                  <c:v>2026-07-29</c:v>
                </c:pt>
                <c:pt idx="31">
                  <c:v>2026-08-29</c:v>
                </c:pt>
                <c:pt idx="32">
                  <c:v>2026-09-29</c:v>
                </c:pt>
                <c:pt idx="33">
                  <c:v>2026-10-29</c:v>
                </c:pt>
                <c:pt idx="34">
                  <c:v>2026-11-29</c:v>
                </c:pt>
                <c:pt idx="35">
                  <c:v>2026-12-29</c:v>
                </c:pt>
                <c:pt idx="36">
                  <c:v>2027-01-29</c:v>
                </c:pt>
                <c:pt idx="37">
                  <c:v>2027-03-01</c:v>
                </c:pt>
                <c:pt idx="38">
                  <c:v>2027-03-31</c:v>
                </c:pt>
                <c:pt idx="39">
                  <c:v>2027-04-29</c:v>
                </c:pt>
                <c:pt idx="40">
                  <c:v>2027-05-29</c:v>
                </c:pt>
                <c:pt idx="41">
                  <c:v>2027-06-29</c:v>
                </c:pt>
                <c:pt idx="42">
                  <c:v>2027-07-29</c:v>
                </c:pt>
                <c:pt idx="43">
                  <c:v>2027-08-29</c:v>
                </c:pt>
                <c:pt idx="44">
                  <c:v>2027-09-29</c:v>
                </c:pt>
                <c:pt idx="45">
                  <c:v>2027-10-29</c:v>
                </c:pt>
                <c:pt idx="46">
                  <c:v>2027-11-29</c:v>
                </c:pt>
                <c:pt idx="47">
                  <c:v>2027-12-29</c:v>
                </c:pt>
                <c:pt idx="48">
                  <c:v>2028-01-29</c:v>
                </c:pt>
                <c:pt idx="49">
                  <c:v>2028-02-29</c:v>
                </c:pt>
                <c:pt idx="50">
                  <c:v>2028-03-29</c:v>
                </c:pt>
                <c:pt idx="51">
                  <c:v>2028-04-29</c:v>
                </c:pt>
                <c:pt idx="52">
                  <c:v>2028-05-29</c:v>
                </c:pt>
                <c:pt idx="53">
                  <c:v>2028-06-29</c:v>
                </c:pt>
                <c:pt idx="54">
                  <c:v>2028-07-29</c:v>
                </c:pt>
                <c:pt idx="55">
                  <c:v>2028-08-29</c:v>
                </c:pt>
                <c:pt idx="56">
                  <c:v>2028-09-29</c:v>
                </c:pt>
                <c:pt idx="57">
                  <c:v>2028-10-29</c:v>
                </c:pt>
                <c:pt idx="58">
                  <c:v>2028-11-29</c:v>
                </c:pt>
                <c:pt idx="59">
                  <c:v>2028-12-29</c:v>
                </c:pt>
                <c:pt idx="60">
                  <c:v>2029-01-29</c:v>
                </c:pt>
              </c:strCache>
            </c:strRef>
          </c:cat>
          <c:val>
            <c:numRef>
              <c:f>INV_Lentele!$H$2:$H$782</c:f>
              <c:numCache>
                <c:formatCode>_([$€-2]\ * #,##0.00_);_([$€-2]\ * \(#,##0.00\);_([$€-2]\ * "-"??_);_(@_)</c:formatCode>
                <c:ptCount val="781"/>
                <c:pt idx="0">
                  <c:v>0</c:v>
                </c:pt>
                <c:pt idx="1">
                  <c:v>66.666666666665989</c:v>
                </c:pt>
                <c:pt idx="2">
                  <c:v>137.11111111110972</c:v>
                </c:pt>
                <c:pt idx="3">
                  <c:v>211.35851851851635</c:v>
                </c:pt>
                <c:pt idx="4">
                  <c:v>289.43424197530567</c:v>
                </c:pt>
                <c:pt idx="5">
                  <c:v>371.36380358847356</c:v>
                </c:pt>
                <c:pt idx="6">
                  <c:v>457.17289561239585</c:v>
                </c:pt>
                <c:pt idx="7">
                  <c:v>546.88738158314425</c:v>
                </c:pt>
                <c:pt idx="8">
                  <c:v>640.53329746036422</c:v>
                </c:pt>
                <c:pt idx="9">
                  <c:v>738.13685277676564</c:v>
                </c:pt>
                <c:pt idx="10">
                  <c:v>839.72443179527636</c:v>
                </c:pt>
                <c:pt idx="11">
                  <c:v>945.32259467391043</c:v>
                </c:pt>
                <c:pt idx="12">
                  <c:v>1054.958078638402</c:v>
                </c:pt>
                <c:pt idx="13">
                  <c:v>1168.6577991626568</c:v>
                </c:pt>
                <c:pt idx="14">
                  <c:v>1286.4488511570732</c:v>
                </c:pt>
                <c:pt idx="15">
                  <c:v>1408.3585101647859</c:v>
                </c:pt>
                <c:pt idx="16">
                  <c:v>1534.4142335658833</c:v>
                </c:pt>
                <c:pt idx="17">
                  <c:v>1664.6436617896545</c:v>
                </c:pt>
                <c:pt idx="18">
                  <c:v>1799.0746195349175</c:v>
                </c:pt>
                <c:pt idx="19">
                  <c:v>1937.7351169984822</c:v>
                </c:pt>
                <c:pt idx="20">
                  <c:v>2080.6533511118041</c:v>
                </c:pt>
                <c:pt idx="21">
                  <c:v>2227.8577067858814</c:v>
                </c:pt>
                <c:pt idx="22">
                  <c:v>2379.3767581644524</c:v>
                </c:pt>
                <c:pt idx="23">
                  <c:v>2535.2392698855469</c:v>
                </c:pt>
                <c:pt idx="24">
                  <c:v>2695.4741983514491</c:v>
                </c:pt>
                <c:pt idx="25">
                  <c:v>2860.1106930071237</c:v>
                </c:pt>
                <c:pt idx="26">
                  <c:v>3029.1780976271693</c:v>
                </c:pt>
                <c:pt idx="27">
                  <c:v>3202.7059516113486</c:v>
                </c:pt>
                <c:pt idx="28">
                  <c:v>3380.7239912887558</c:v>
                </c:pt>
                <c:pt idx="29">
                  <c:v>3563.2621512306787</c:v>
                </c:pt>
                <c:pt idx="30">
                  <c:v>3750.3505655722147</c:v>
                </c:pt>
                <c:pt idx="31">
                  <c:v>3942.019569342694</c:v>
                </c:pt>
                <c:pt idx="32">
                  <c:v>4138.2996998049766</c:v>
                </c:pt>
                <c:pt idx="33">
                  <c:v>4339.221697803674</c:v>
                </c:pt>
                <c:pt idx="34">
                  <c:v>4544.8165091223627</c:v>
                </c:pt>
                <c:pt idx="35">
                  <c:v>4755.1152858498426</c:v>
                </c:pt>
                <c:pt idx="36">
                  <c:v>4970.1493877555058</c:v>
                </c:pt>
                <c:pt idx="37">
                  <c:v>5189.9503836738731</c:v>
                </c:pt>
                <c:pt idx="38">
                  <c:v>5414.550052898363</c:v>
                </c:pt>
                <c:pt idx="39">
                  <c:v>5643.9803865843496</c:v>
                </c:pt>
                <c:pt idx="40">
                  <c:v>5878.2735891615766</c:v>
                </c:pt>
                <c:pt idx="41">
                  <c:v>6117.4620797559846</c:v>
                </c:pt>
                <c:pt idx="42">
                  <c:v>6361.5784936210221</c:v>
                </c:pt>
                <c:pt idx="43">
                  <c:v>6610.6556835784932</c:v>
                </c:pt>
                <c:pt idx="44">
                  <c:v>6864.7267214690137</c:v>
                </c:pt>
                <c:pt idx="45">
                  <c:v>7123.8248996121374</c:v>
                </c:pt>
                <c:pt idx="46">
                  <c:v>7387.983732276216</c:v>
                </c:pt>
                <c:pt idx="47">
                  <c:v>7657.2369571580548</c:v>
                </c:pt>
                <c:pt idx="48">
                  <c:v>7931.6185368724391</c:v>
                </c:pt>
                <c:pt idx="49">
                  <c:v>8211.1626604515859</c:v>
                </c:pt>
                <c:pt idx="50">
                  <c:v>8495.9037448545932</c:v>
                </c:pt>
                <c:pt idx="51">
                  <c:v>8785.8764364869548</c:v>
                </c:pt>
                <c:pt idx="52">
                  <c:v>9081.1156127301983</c:v>
                </c:pt>
                <c:pt idx="53">
                  <c:v>9381.6563834817298</c:v>
                </c:pt>
                <c:pt idx="54">
                  <c:v>9687.5340927049383</c:v>
                </c:pt>
                <c:pt idx="55">
                  <c:v>9998.7843199896342</c:v>
                </c:pt>
                <c:pt idx="56">
                  <c:v>10315.442882122896</c:v>
                </c:pt>
                <c:pt idx="57">
                  <c:v>10637.545834670378</c:v>
                </c:pt>
                <c:pt idx="58">
                  <c:v>10965.129473568177</c:v>
                </c:pt>
                <c:pt idx="59">
                  <c:v>11298.230336725295</c:v>
                </c:pt>
                <c:pt idx="60">
                  <c:v>11636.885205636794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36-4BCA-A39C-5A3CDC999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67512"/>
        <c:axId val="502963904"/>
      </c:areaChart>
      <c:lineChart>
        <c:grouping val="stacked"/>
        <c:varyColors val="0"/>
        <c:ser>
          <c:idx val="3"/>
          <c:order val="3"/>
          <c:tx>
            <c:strRef>
              <c:f>INV_Lentele!$J$1</c:f>
              <c:strCache>
                <c:ptCount val="1"/>
                <c:pt idx="0">
                  <c:v>Paskolos investicijų vertė</c:v>
                </c:pt>
              </c:strCache>
            </c:strRef>
          </c:tx>
          <c:spPr>
            <a:ln w="19050" cap="rnd" cmpd="sng">
              <a:solidFill>
                <a:srgbClr val="2F3039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strRef>
              <c:f>INV_Lentele!$B$2:$B$1000</c:f>
              <c:strCache>
                <c:ptCount val="61"/>
                <c:pt idx="0">
                  <c:v>2024-01-29</c:v>
                </c:pt>
                <c:pt idx="1">
                  <c:v>2024-02-29</c:v>
                </c:pt>
                <c:pt idx="2">
                  <c:v>2024-03-29</c:v>
                </c:pt>
                <c:pt idx="3">
                  <c:v>2024-04-29</c:v>
                </c:pt>
                <c:pt idx="4">
                  <c:v>2024-05-29</c:v>
                </c:pt>
                <c:pt idx="5">
                  <c:v>2024-06-29</c:v>
                </c:pt>
                <c:pt idx="6">
                  <c:v>2024-07-29</c:v>
                </c:pt>
                <c:pt idx="7">
                  <c:v>2024-08-29</c:v>
                </c:pt>
                <c:pt idx="8">
                  <c:v>2024-09-29</c:v>
                </c:pt>
                <c:pt idx="9">
                  <c:v>2024-10-29</c:v>
                </c:pt>
                <c:pt idx="10">
                  <c:v>2024-11-29</c:v>
                </c:pt>
                <c:pt idx="11">
                  <c:v>2024-12-29</c:v>
                </c:pt>
                <c:pt idx="12">
                  <c:v>2025-01-29</c:v>
                </c:pt>
                <c:pt idx="13">
                  <c:v>2025-03-01</c:v>
                </c:pt>
                <c:pt idx="14">
                  <c:v>2025-03-31</c:v>
                </c:pt>
                <c:pt idx="15">
                  <c:v>2025-04-29</c:v>
                </c:pt>
                <c:pt idx="16">
                  <c:v>2025-05-29</c:v>
                </c:pt>
                <c:pt idx="17">
                  <c:v>2025-06-29</c:v>
                </c:pt>
                <c:pt idx="18">
                  <c:v>2025-07-29</c:v>
                </c:pt>
                <c:pt idx="19">
                  <c:v>2025-08-29</c:v>
                </c:pt>
                <c:pt idx="20">
                  <c:v>2025-09-29</c:v>
                </c:pt>
                <c:pt idx="21">
                  <c:v>2025-10-29</c:v>
                </c:pt>
                <c:pt idx="22">
                  <c:v>2025-11-29</c:v>
                </c:pt>
                <c:pt idx="23">
                  <c:v>2025-12-29</c:v>
                </c:pt>
                <c:pt idx="24">
                  <c:v>2026-01-29</c:v>
                </c:pt>
                <c:pt idx="25">
                  <c:v>2026-03-01</c:v>
                </c:pt>
                <c:pt idx="26">
                  <c:v>2026-03-31</c:v>
                </c:pt>
                <c:pt idx="27">
                  <c:v>2026-04-29</c:v>
                </c:pt>
                <c:pt idx="28">
                  <c:v>2026-05-29</c:v>
                </c:pt>
                <c:pt idx="29">
                  <c:v>2026-06-29</c:v>
                </c:pt>
                <c:pt idx="30">
                  <c:v>2026-07-29</c:v>
                </c:pt>
                <c:pt idx="31">
                  <c:v>2026-08-29</c:v>
                </c:pt>
                <c:pt idx="32">
                  <c:v>2026-09-29</c:v>
                </c:pt>
                <c:pt idx="33">
                  <c:v>2026-10-29</c:v>
                </c:pt>
                <c:pt idx="34">
                  <c:v>2026-11-29</c:v>
                </c:pt>
                <c:pt idx="35">
                  <c:v>2026-12-29</c:v>
                </c:pt>
                <c:pt idx="36">
                  <c:v>2027-01-29</c:v>
                </c:pt>
                <c:pt idx="37">
                  <c:v>2027-03-01</c:v>
                </c:pt>
                <c:pt idx="38">
                  <c:v>2027-03-31</c:v>
                </c:pt>
                <c:pt idx="39">
                  <c:v>2027-04-29</c:v>
                </c:pt>
                <c:pt idx="40">
                  <c:v>2027-05-29</c:v>
                </c:pt>
                <c:pt idx="41">
                  <c:v>2027-06-29</c:v>
                </c:pt>
                <c:pt idx="42">
                  <c:v>2027-07-29</c:v>
                </c:pt>
                <c:pt idx="43">
                  <c:v>2027-08-29</c:v>
                </c:pt>
                <c:pt idx="44">
                  <c:v>2027-09-29</c:v>
                </c:pt>
                <c:pt idx="45">
                  <c:v>2027-10-29</c:v>
                </c:pt>
                <c:pt idx="46">
                  <c:v>2027-11-29</c:v>
                </c:pt>
                <c:pt idx="47">
                  <c:v>2027-12-29</c:v>
                </c:pt>
                <c:pt idx="48">
                  <c:v>2028-01-29</c:v>
                </c:pt>
                <c:pt idx="49">
                  <c:v>2028-02-29</c:v>
                </c:pt>
                <c:pt idx="50">
                  <c:v>2028-03-29</c:v>
                </c:pt>
                <c:pt idx="51">
                  <c:v>2028-04-29</c:v>
                </c:pt>
                <c:pt idx="52">
                  <c:v>2028-05-29</c:v>
                </c:pt>
                <c:pt idx="53">
                  <c:v>2028-06-29</c:v>
                </c:pt>
                <c:pt idx="54">
                  <c:v>2028-07-29</c:v>
                </c:pt>
                <c:pt idx="55">
                  <c:v>2028-08-29</c:v>
                </c:pt>
                <c:pt idx="56">
                  <c:v>2028-09-29</c:v>
                </c:pt>
                <c:pt idx="57">
                  <c:v>2028-10-29</c:v>
                </c:pt>
                <c:pt idx="58">
                  <c:v>2028-11-29</c:v>
                </c:pt>
                <c:pt idx="59">
                  <c:v>2028-12-29</c:v>
                </c:pt>
                <c:pt idx="60">
                  <c:v>2029-01-29</c:v>
                </c:pt>
              </c:strCache>
            </c:strRef>
          </c:cat>
          <c:val>
            <c:numRef>
              <c:f>INV_Lentele!$J$2:$J$1000</c:f>
              <c:numCache>
                <c:formatCode>_([$€-2]\ * #,##0.00_);_([$€-2]\ * \(#,##0.00\);_([$€-2]\ * "-"??_);_(@_)</c:formatCode>
                <c:ptCount val="999"/>
                <c:pt idx="0">
                  <c:v>10000</c:v>
                </c:pt>
                <c:pt idx="1">
                  <c:v>10525</c:v>
                </c:pt>
                <c:pt idx="2">
                  <c:v>11051.3125</c:v>
                </c:pt>
                <c:pt idx="3">
                  <c:v>11578.940781249999</c:v>
                </c:pt>
                <c:pt idx="4">
                  <c:v>12107.888133203123</c:v>
                </c:pt>
                <c:pt idx="5">
                  <c:v>12638.15785353613</c:v>
                </c:pt>
                <c:pt idx="6">
                  <c:v>13169.753248169969</c:v>
                </c:pt>
                <c:pt idx="7">
                  <c:v>13702.677631290393</c:v>
                </c:pt>
                <c:pt idx="8">
                  <c:v>14236.934325368618</c:v>
                </c:pt>
                <c:pt idx="9">
                  <c:v>14772.526661182039</c:v>
                </c:pt>
                <c:pt idx="10">
                  <c:v>15309.457977834993</c:v>
                </c:pt>
                <c:pt idx="11">
                  <c:v>15847.73162277958</c:v>
                </c:pt>
                <c:pt idx="12">
                  <c:v>16387.350951836528</c:v>
                </c:pt>
                <c:pt idx="13">
                  <c:v>16928.31932921612</c:v>
                </c:pt>
                <c:pt idx="14">
                  <c:v>17470.640127539158</c:v>
                </c:pt>
                <c:pt idx="15">
                  <c:v>18014.316727858004</c:v>
                </c:pt>
                <c:pt idx="16">
                  <c:v>18559.352519677646</c:v>
                </c:pt>
                <c:pt idx="17">
                  <c:v>19105.75090097684</c:v>
                </c:pt>
                <c:pt idx="18">
                  <c:v>19653.515278229283</c:v>
                </c:pt>
                <c:pt idx="19">
                  <c:v>20202.649066424856</c:v>
                </c:pt>
                <c:pt idx="20">
                  <c:v>20753.155689090916</c:v>
                </c:pt>
                <c:pt idx="21">
                  <c:v>21305.038578313641</c:v>
                </c:pt>
                <c:pt idx="22">
                  <c:v>21858.301174759425</c:v>
                </c:pt>
                <c:pt idx="23">
                  <c:v>22412.946927696321</c:v>
                </c:pt>
                <c:pt idx="24">
                  <c:v>22968.979295015561</c:v>
                </c:pt>
                <c:pt idx="25">
                  <c:v>23526.4017432531</c:v>
                </c:pt>
                <c:pt idx="26">
                  <c:v>24085.21774761123</c:v>
                </c:pt>
                <c:pt idx="27">
                  <c:v>24645.430791980256</c:v>
                </c:pt>
                <c:pt idx="28">
                  <c:v>25207.044368960203</c:v>
                </c:pt>
                <c:pt idx="29">
                  <c:v>25770.061979882601</c:v>
                </c:pt>
                <c:pt idx="30">
                  <c:v>26334.487134832307</c:v>
                </c:pt>
                <c:pt idx="31">
                  <c:v>26900.323352669388</c:v>
                </c:pt>
                <c:pt idx="32">
                  <c:v>27467.574161051059</c:v>
                </c:pt>
                <c:pt idx="33">
                  <c:v>28036.243096453687</c:v>
                </c:pt>
                <c:pt idx="34">
                  <c:v>28606.333704194818</c:v>
                </c:pt>
                <c:pt idx="35">
                  <c:v>29177.849538455303</c:v>
                </c:pt>
                <c:pt idx="36">
                  <c:v>29750.794162301438</c:v>
                </c:pt>
                <c:pt idx="37">
                  <c:v>30325.171147707191</c:v>
                </c:pt>
                <c:pt idx="38">
                  <c:v>30900.984075576456</c:v>
                </c:pt>
                <c:pt idx="39">
                  <c:v>31478.236535765394</c:v>
                </c:pt>
                <c:pt idx="40">
                  <c:v>32056.932127104807</c:v>
                </c:pt>
                <c:pt idx="41">
                  <c:v>32637.074457422568</c:v>
                </c:pt>
                <c:pt idx="42">
                  <c:v>33218.667143566126</c:v>
                </c:pt>
                <c:pt idx="43">
                  <c:v>33801.713811425041</c:v>
                </c:pt>
                <c:pt idx="44">
                  <c:v>34386.218095953605</c:v>
                </c:pt>
                <c:pt idx="45">
                  <c:v>34972.183641193486</c:v>
                </c:pt>
                <c:pt idx="46">
                  <c:v>35559.614100296465</c:v>
                </c:pt>
                <c:pt idx="47">
                  <c:v>36148.513135547204</c:v>
                </c:pt>
                <c:pt idx="48">
                  <c:v>36738.884418386071</c:v>
                </c:pt>
                <c:pt idx="49">
                  <c:v>37330.731629432034</c:v>
                </c:pt>
                <c:pt idx="50">
                  <c:v>37924.058458505613</c:v>
                </c:pt>
                <c:pt idx="51">
                  <c:v>38518.868604651878</c:v>
                </c:pt>
                <c:pt idx="52">
                  <c:v>39115.165776163507</c:v>
                </c:pt>
                <c:pt idx="53">
                  <c:v>39712.953690603914</c:v>
                </c:pt>
                <c:pt idx="54">
                  <c:v>40312.23607483042</c:v>
                </c:pt>
                <c:pt idx="55">
                  <c:v>40913.016665017494</c:v>
                </c:pt>
                <c:pt idx="56">
                  <c:v>41515.299206680036</c:v>
                </c:pt>
                <c:pt idx="57">
                  <c:v>42119.087454696732</c:v>
                </c:pt>
                <c:pt idx="58">
                  <c:v>42724.385173333474</c:v>
                </c:pt>
                <c:pt idx="59">
                  <c:v>43331.196136266808</c:v>
                </c:pt>
                <c:pt idx="60">
                  <c:v>43939.524126607474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EC9-4245-BED9-5CE61A11E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967512"/>
        <c:axId val="502963904"/>
      </c:lineChart>
      <c:dateAx>
        <c:axId val="5029675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502963904"/>
        <c:crosses val="autoZero"/>
        <c:auto val="1"/>
        <c:lblOffset val="100"/>
        <c:baseTimeUnit val="months"/>
      </c:dateAx>
      <c:valAx>
        <c:axId val="502963904"/>
        <c:scaling>
          <c:orientation val="minMax"/>
        </c:scaling>
        <c:delete val="0"/>
        <c:axPos val="l"/>
        <c:numFmt formatCode="[$€-2]\ 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502967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6633709417067"/>
          <c:y val="0.10606117871629683"/>
          <c:w val="0.86920746313656183"/>
          <c:h val="0.64626218086375575"/>
        </c:manualLayout>
      </c:layout>
      <c:areaChart>
        <c:grouping val="stacked"/>
        <c:varyColors val="0"/>
        <c:ser>
          <c:idx val="1"/>
          <c:order val="0"/>
          <c:tx>
            <c:strRef>
              <c:f>Paskola_LNT!$C$1</c:f>
              <c:strCache>
                <c:ptCount val="1"/>
                <c:pt idx="0">
                  <c:v> Pradinė investicija </c:v>
                </c:pt>
              </c:strCache>
            </c:strRef>
          </c:tx>
          <c:spPr>
            <a:solidFill>
              <a:srgbClr val="2F3039"/>
            </a:solidFill>
            <a:ln>
              <a:noFill/>
            </a:ln>
            <a:effectLst/>
          </c:spPr>
          <c:val>
            <c:numRef>
              <c:f>Paskola_LNT!$C$2:$C$782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Paskola_LNT!$B$2:$B$782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7D-4A31-989F-AFB8E0BBA17D}"/>
            </c:ext>
          </c:extLst>
        </c:ser>
        <c:ser>
          <c:idx val="2"/>
          <c:order val="1"/>
          <c:tx>
            <c:strRef>
              <c:f>Paskola_LNT!$E$1</c:f>
              <c:strCache>
                <c:ptCount val="1"/>
                <c:pt idx="0">
                  <c:v>Papildomos investicijos</c:v>
                </c:pt>
              </c:strCache>
            </c:strRef>
          </c:tx>
          <c:spPr>
            <a:solidFill>
              <a:srgbClr val="AAA8AE"/>
            </a:solidFill>
            <a:ln>
              <a:noFill/>
            </a:ln>
            <a:effectLst/>
          </c:spPr>
          <c:val>
            <c:numRef>
              <c:f>Paskola_LNT!$E$2:$E$782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Paskola_LNT!$B$2:$B$782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7D-4A31-989F-AFB8E0BBA17D}"/>
            </c:ext>
          </c:extLst>
        </c:ser>
        <c:ser>
          <c:idx val="0"/>
          <c:order val="2"/>
          <c:tx>
            <c:strRef>
              <c:f>Paskola_LNT!$H$1</c:f>
              <c:strCache>
                <c:ptCount val="1"/>
                <c:pt idx="0">
                  <c:v>Uždirbtos palūkanos</c:v>
                </c:pt>
              </c:strCache>
            </c:strRef>
          </c:tx>
          <c:spPr>
            <a:solidFill>
              <a:srgbClr val="38D7F4"/>
            </a:solidFill>
            <a:ln>
              <a:noFill/>
            </a:ln>
            <a:effectLst/>
          </c:spPr>
          <c:val>
            <c:numRef>
              <c:f>Paskola_LNT!$H$2:$H$782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Paskola_LNT!$B$2:$B$782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7D-4A31-989F-AFB8E0BBA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67512"/>
        <c:axId val="502963904"/>
      </c:areaChart>
      <c:catAx>
        <c:axId val="502967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963904"/>
        <c:crosses val="autoZero"/>
        <c:auto val="1"/>
        <c:lblAlgn val="ctr"/>
        <c:lblOffset val="100"/>
        <c:noMultiLvlLbl val="1"/>
      </c:catAx>
      <c:valAx>
        <c:axId val="502963904"/>
        <c:scaling>
          <c:orientation val="minMax"/>
        </c:scaling>
        <c:delete val="0"/>
        <c:axPos val="l"/>
        <c:numFmt formatCode="[$€-2]\ 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967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9</xdr:col>
      <xdr:colOff>309562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92B482-177F-4963-93F3-0392F9BD3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129541</xdr:colOff>
      <xdr:row>1</xdr:row>
      <xdr:rowOff>51817</xdr:rowOff>
    </xdr:from>
    <xdr:to>
      <xdr:col>8</xdr:col>
      <xdr:colOff>929641</xdr:colOff>
      <xdr:row>1</xdr:row>
      <xdr:rowOff>364999</xdr:rowOff>
    </xdr:to>
    <xdr:pic>
      <xdr:nvPicPr>
        <xdr:cNvPr id="5" name="Picture 4" descr="Picture 4">
          <a:extLst>
            <a:ext uri="{FF2B5EF4-FFF2-40B4-BE49-F238E27FC236}">
              <a16:creationId xmlns:a16="http://schemas.microsoft.com/office/drawing/2014/main" id="{7673B1E8-4140-DB11-45B0-55FAF6ED2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1901" y="51817"/>
          <a:ext cx="792480" cy="316992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38100</xdr:colOff>
      <xdr:row>1</xdr:row>
      <xdr:rowOff>15240</xdr:rowOff>
    </xdr:from>
    <xdr:to>
      <xdr:col>4</xdr:col>
      <xdr:colOff>1463040</xdr:colOff>
      <xdr:row>1</xdr:row>
      <xdr:rowOff>373380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486411-AD5A-E4E1-E184-05B9F428BA18}"/>
            </a:ext>
          </a:extLst>
        </xdr:cNvPr>
        <xdr:cNvSpPr txBox="1"/>
      </xdr:nvSpPr>
      <xdr:spPr>
        <a:xfrm>
          <a:off x="662940" y="182880"/>
          <a:ext cx="493014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rgbClr val="F2F4F5"/>
              </a:solidFill>
              <a:latin typeface="Montserrat" panose="00000500000000000000" pitchFamily="2" charset="0"/>
            </a:rPr>
            <a:t>Sud</a:t>
          </a:r>
          <a:r>
            <a:rPr lang="lt-LT" sz="1600">
              <a:solidFill>
                <a:srgbClr val="F2F4F5"/>
              </a:solidFill>
              <a:latin typeface="Montserrat" panose="00000500000000000000" pitchFamily="2" charset="0"/>
            </a:rPr>
            <a:t>ėtinių</a:t>
          </a:r>
          <a:r>
            <a:rPr lang="lt-LT" sz="1600" baseline="0">
              <a:solidFill>
                <a:srgbClr val="F2F4F5"/>
              </a:solidFill>
              <a:latin typeface="Montserrat" panose="00000500000000000000" pitchFamily="2" charset="0"/>
            </a:rPr>
            <a:t> palūkanų skaičiuoklė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1230941-14C1-4A5D-B452-E61BF7F3F616}"/>
            </a:ext>
          </a:extLst>
        </xdr:cNvPr>
        <xdr:cNvSpPr txBox="1"/>
      </xdr:nvSpPr>
      <xdr:spPr>
        <a:xfrm>
          <a:off x="624840" y="838200"/>
          <a:ext cx="549402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t-LT" sz="1400">
              <a:solidFill>
                <a:srgbClr val="F2F4F5"/>
              </a:solidFill>
              <a:latin typeface="Montserrat" panose="00000500000000000000" pitchFamily="2" charset="0"/>
            </a:rPr>
            <a:t>Duomenų įvedimas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F8BA742-8C52-4192-A6CF-E98417B9C190}"/>
            </a:ext>
          </a:extLst>
        </xdr:cNvPr>
        <xdr:cNvSpPr txBox="1"/>
      </xdr:nvSpPr>
      <xdr:spPr>
        <a:xfrm>
          <a:off x="6118860" y="838200"/>
          <a:ext cx="46786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t-LT" sz="1400">
              <a:solidFill>
                <a:srgbClr val="F2F4F5"/>
              </a:solidFill>
              <a:latin typeface="Montserrat" panose="00000500000000000000" pitchFamily="2" charset="0"/>
            </a:rPr>
            <a:t>Rezultatas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0</xdr:rowOff>
    </xdr:from>
    <xdr:to>
      <xdr:col>8</xdr:col>
      <xdr:colOff>15240</xdr:colOff>
      <xdr:row>23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743C5C-9EB2-45D2-8587-7AE9B77F1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129541</xdr:colOff>
      <xdr:row>0</xdr:row>
      <xdr:rowOff>51817</xdr:rowOff>
    </xdr:from>
    <xdr:ext cx="792480" cy="316992"/>
    <xdr:pic>
      <xdr:nvPicPr>
        <xdr:cNvPr id="3" name="Picture 2" descr="Picture 4">
          <a:extLst>
            <a:ext uri="{FF2B5EF4-FFF2-40B4-BE49-F238E27FC236}">
              <a16:creationId xmlns:a16="http://schemas.microsoft.com/office/drawing/2014/main" id="{0593171F-C30F-48A5-A121-38059FC1D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3421" y="51817"/>
          <a:ext cx="792480" cy="316992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DarkGreen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276F2C"/>
      </a:accent1>
      <a:accent2>
        <a:srgbClr val="C04E4E"/>
      </a:accent2>
      <a:accent3>
        <a:srgbClr val="3B4E87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A227-2073-4394-AA3F-AEC5F69ADE3A}">
  <sheetPr codeName="Sheet1">
    <pageSetUpPr fitToPage="1"/>
  </sheetPr>
  <dimension ref="B2:S811"/>
  <sheetViews>
    <sheetView showGridLines="0" tabSelected="1" zoomScale="80" zoomScaleNormal="80" workbookViewId="0">
      <selection activeCell="N14" sqref="N14"/>
    </sheetView>
  </sheetViews>
  <sheetFormatPr defaultColWidth="9.109375" defaultRowHeight="13.2" x14ac:dyDescent="0.25"/>
  <cols>
    <col min="2" max="2" width="6.109375" customWidth="1"/>
    <col min="3" max="3" width="11.88671875" customWidth="1"/>
    <col min="4" max="4" width="33.109375" bestFit="1" customWidth="1"/>
    <col min="5" max="5" width="24.33203125" bestFit="1" customWidth="1"/>
    <col min="6" max="6" width="4.6640625" customWidth="1"/>
    <col min="7" max="7" width="13.6640625" customWidth="1"/>
    <col min="8" max="8" width="38.88671875" bestFit="1" customWidth="1"/>
    <col min="9" max="9" width="15.6640625" customWidth="1"/>
  </cols>
  <sheetData>
    <row r="2" spans="2:10" ht="30" customHeight="1" x14ac:dyDescent="0.4">
      <c r="B2" s="41"/>
      <c r="C2" s="35"/>
      <c r="D2" s="35"/>
      <c r="E2" s="35"/>
      <c r="F2" s="35"/>
      <c r="G2" s="35"/>
      <c r="H2" s="36"/>
      <c r="I2" s="36"/>
    </row>
    <row r="3" spans="2:10" ht="22.8" x14ac:dyDescent="0.4">
      <c r="B3" s="31"/>
      <c r="C3" s="32"/>
      <c r="D3" s="32"/>
      <c r="E3" s="32"/>
      <c r="F3" s="32"/>
      <c r="G3" s="32"/>
      <c r="H3" s="33"/>
      <c r="I3" s="33"/>
    </row>
    <row r="4" spans="2:10" s="3" customFormat="1" ht="22.95" customHeight="1" thickBot="1" x14ac:dyDescent="0.3">
      <c r="B4" s="119"/>
      <c r="C4" s="119"/>
      <c r="D4" s="119"/>
      <c r="E4" s="119"/>
      <c r="F4" s="120"/>
      <c r="G4" s="121"/>
      <c r="H4" s="122"/>
      <c r="I4" s="122"/>
    </row>
    <row r="5" spans="2:10" s="3" customFormat="1" ht="13.8" thickTop="1" x14ac:dyDescent="0.25">
      <c r="B5" s="14"/>
      <c r="C5" s="14"/>
      <c r="D5" s="14"/>
      <c r="E5" s="14"/>
      <c r="F5" s="23"/>
      <c r="G5" s="37"/>
      <c r="H5" s="37"/>
      <c r="I5" s="37"/>
    </row>
    <row r="6" spans="2:10" s="3" customFormat="1" ht="15.6" x14ac:dyDescent="0.25">
      <c r="B6" s="14"/>
      <c r="C6" s="14"/>
      <c r="D6" s="14"/>
      <c r="E6" s="14"/>
      <c r="F6" s="106"/>
      <c r="G6" s="101"/>
      <c r="H6" s="107" t="s">
        <v>2</v>
      </c>
      <c r="I6" s="108">
        <f>PV</f>
        <v>10000</v>
      </c>
    </row>
    <row r="7" spans="2:10" s="3" customFormat="1" ht="18" customHeight="1" x14ac:dyDescent="0.25">
      <c r="B7" s="91"/>
      <c r="C7" s="91"/>
      <c r="D7" s="92" t="s">
        <v>2</v>
      </c>
      <c r="E7" s="93">
        <v>10000</v>
      </c>
      <c r="F7" s="94"/>
      <c r="G7" s="101"/>
      <c r="H7" s="107" t="s">
        <v>32</v>
      </c>
      <c r="I7" s="108">
        <f>SUM(INV_Lentele!$D$2:$D$782)</f>
        <v>30000</v>
      </c>
    </row>
    <row r="8" spans="2:10" s="3" customFormat="1" ht="18" customHeight="1" x14ac:dyDescent="0.25">
      <c r="B8" s="91"/>
      <c r="C8" s="91"/>
      <c r="D8" s="92" t="s">
        <v>39</v>
      </c>
      <c r="E8" s="95">
        <v>0.08</v>
      </c>
      <c r="F8" s="94"/>
      <c r="G8" s="101"/>
      <c r="H8" s="107" t="s">
        <v>31</v>
      </c>
      <c r="I8" s="108">
        <f>I7+PV</f>
        <v>40000</v>
      </c>
    </row>
    <row r="9" spans="2:10" s="3" customFormat="1" ht="18" customHeight="1" x14ac:dyDescent="0.25">
      <c r="B9" s="91"/>
      <c r="C9" s="91"/>
      <c r="D9" s="92" t="s">
        <v>23</v>
      </c>
      <c r="E9" s="96">
        <v>5</v>
      </c>
      <c r="F9" s="94"/>
      <c r="G9" s="101"/>
      <c r="H9" s="107" t="s">
        <v>26</v>
      </c>
      <c r="I9" s="108">
        <f>SUM(INV_Lentele!$G$2:$G$782)</f>
        <v>11636.885205636794</v>
      </c>
    </row>
    <row r="10" spans="2:10" s="3" customFormat="1" ht="18" customHeight="1" x14ac:dyDescent="0.25">
      <c r="B10" s="91"/>
      <c r="C10" s="91"/>
      <c r="D10" s="92" t="s">
        <v>4</v>
      </c>
      <c r="E10" s="97">
        <f ca="1">TODAY()</f>
        <v>45320</v>
      </c>
      <c r="F10" s="94"/>
      <c r="G10" s="112"/>
      <c r="H10" s="110" t="s">
        <v>27</v>
      </c>
      <c r="I10" s="111">
        <f>VLOOKUP(9.99E+100,INV_Lentele!$I$2:$I$782,1)</f>
        <v>51636.88520563679</v>
      </c>
    </row>
    <row r="11" spans="2:10" s="3" customFormat="1" ht="18" customHeight="1" x14ac:dyDescent="0.25">
      <c r="B11" s="91"/>
      <c r="C11" s="91"/>
      <c r="D11" s="92" t="s">
        <v>33</v>
      </c>
      <c r="E11" s="93">
        <v>500</v>
      </c>
      <c r="F11" s="94"/>
      <c r="G11" s="101"/>
      <c r="H11" s="107" t="s">
        <v>44</v>
      </c>
      <c r="I11" s="108">
        <f>Paskola_SK!PV</f>
        <v>10000</v>
      </c>
    </row>
    <row r="12" spans="2:10" s="3" customFormat="1" ht="18" customHeight="1" thickBot="1" x14ac:dyDescent="0.3">
      <c r="B12" s="91"/>
      <c r="C12" s="91"/>
      <c r="D12" s="92" t="s">
        <v>29</v>
      </c>
      <c r="E12" s="97" t="s">
        <v>12</v>
      </c>
      <c r="F12" s="94"/>
      <c r="G12" s="101"/>
      <c r="H12" s="107" t="s">
        <v>45</v>
      </c>
      <c r="I12" s="108">
        <f>Paskola_SK!$H$5</f>
        <v>30000</v>
      </c>
      <c r="J12" s="116"/>
    </row>
    <row r="13" spans="2:10" s="3" customFormat="1" ht="18" customHeight="1" thickTop="1" x14ac:dyDescent="0.25">
      <c r="B13" s="91"/>
      <c r="C13" s="91"/>
      <c r="D13" s="91"/>
      <c r="E13" s="91"/>
      <c r="F13" s="98"/>
      <c r="G13" s="101"/>
      <c r="H13" s="107" t="s">
        <v>46</v>
      </c>
      <c r="I13" s="108">
        <f>I12+I11</f>
        <v>40000</v>
      </c>
      <c r="J13" s="117"/>
    </row>
    <row r="14" spans="2:10" ht="16.5" customHeight="1" x14ac:dyDescent="0.3">
      <c r="B14" s="91"/>
      <c r="C14" s="91"/>
      <c r="D14" s="92" t="s">
        <v>40</v>
      </c>
      <c r="E14" s="95">
        <v>0.03</v>
      </c>
      <c r="F14" s="100"/>
      <c r="G14" s="101"/>
      <c r="H14" s="107" t="s">
        <v>41</v>
      </c>
      <c r="I14" s="108">
        <f>Paskola_SK!H7</f>
        <v>3939.5241266074681</v>
      </c>
      <c r="J14" s="118"/>
    </row>
    <row r="15" spans="2:10" ht="16.5" customHeight="1" thickBot="1" x14ac:dyDescent="0.35">
      <c r="B15" s="99"/>
      <c r="C15" s="91"/>
      <c r="D15" s="92"/>
      <c r="E15" s="92"/>
      <c r="F15" s="100"/>
      <c r="G15" s="112"/>
      <c r="H15" s="110" t="s">
        <v>47</v>
      </c>
      <c r="I15" s="111">
        <f>I13+I14</f>
        <v>43939.524126607466</v>
      </c>
      <c r="J15" s="105"/>
    </row>
    <row r="16" spans="2:10" ht="16.5" customHeight="1" thickTop="1" x14ac:dyDescent="0.25">
      <c r="B16" s="91"/>
      <c r="C16" s="91"/>
      <c r="D16" s="91"/>
      <c r="E16" s="91"/>
      <c r="F16" s="98"/>
      <c r="G16" s="113"/>
      <c r="H16" s="109" t="s">
        <v>43</v>
      </c>
      <c r="I16" s="114">
        <f>I10-I15</f>
        <v>7697.3610790293242</v>
      </c>
      <c r="J16" s="105"/>
    </row>
    <row r="17" spans="2:19" ht="16.5" customHeight="1" x14ac:dyDescent="0.25">
      <c r="B17" s="1"/>
      <c r="C17" s="1"/>
      <c r="F17" s="1"/>
      <c r="G17" s="102"/>
      <c r="H17" s="102"/>
      <c r="I17" s="103"/>
      <c r="J17" s="105"/>
    </row>
    <row r="18" spans="2:19" ht="16.5" customHeight="1" x14ac:dyDescent="0.25">
      <c r="B18" s="1"/>
      <c r="C18" s="1"/>
      <c r="D18" s="1"/>
      <c r="E18" s="1"/>
      <c r="F18" s="1"/>
      <c r="G18" s="2"/>
      <c r="H18" s="2"/>
      <c r="I18" s="2"/>
    </row>
    <row r="19" spans="2:19" ht="16.5" customHeight="1" x14ac:dyDescent="0.25">
      <c r="B19" s="2"/>
      <c r="C19" s="2"/>
      <c r="D19" s="2"/>
      <c r="E19" s="2"/>
      <c r="F19" s="2"/>
      <c r="G19" s="2"/>
      <c r="H19" s="2"/>
      <c r="I19" s="2"/>
    </row>
    <row r="20" spans="2:19" ht="16.5" customHeight="1" x14ac:dyDescent="0.25">
      <c r="B20" s="2"/>
      <c r="C20" s="2"/>
      <c r="D20" s="2"/>
      <c r="E20" s="2"/>
      <c r="F20" s="2"/>
      <c r="G20" s="2"/>
      <c r="H20" s="2"/>
      <c r="I20" s="2"/>
    </row>
    <row r="21" spans="2:19" ht="16.5" customHeight="1" x14ac:dyDescent="0.25">
      <c r="B21" s="2"/>
      <c r="C21" s="2"/>
      <c r="D21" s="2"/>
      <c r="E21" s="2"/>
      <c r="F21" s="2"/>
      <c r="G21" s="2"/>
      <c r="H21" s="2"/>
      <c r="I21" s="2"/>
    </row>
    <row r="22" spans="2:19" ht="16.5" customHeight="1" x14ac:dyDescent="0.25">
      <c r="B22" s="2"/>
      <c r="C22" s="2"/>
      <c r="D22" s="2"/>
      <c r="E22" s="2"/>
      <c r="F22" s="2"/>
      <c r="G22" s="2"/>
      <c r="H22" s="2"/>
      <c r="I22" s="2"/>
    </row>
    <row r="23" spans="2:19" ht="16.5" customHeight="1" x14ac:dyDescent="0.25">
      <c r="B23" s="2"/>
      <c r="C23" s="2"/>
      <c r="D23" s="2"/>
      <c r="E23" s="2"/>
      <c r="F23" s="2"/>
      <c r="G23" s="2"/>
      <c r="H23" s="2"/>
      <c r="I23" s="2"/>
    </row>
    <row r="24" spans="2:19" ht="16.5" customHeight="1" x14ac:dyDescent="0.25">
      <c r="B24" s="2"/>
      <c r="C24" s="2"/>
      <c r="D24" s="2"/>
      <c r="E24" s="2"/>
      <c r="F24" s="2"/>
      <c r="G24" s="2"/>
      <c r="H24" s="2"/>
      <c r="I24" s="2"/>
    </row>
    <row r="25" spans="2:19" ht="16.5" customHeight="1" x14ac:dyDescent="0.25">
      <c r="B25" s="2"/>
      <c r="C25" s="2"/>
      <c r="D25" s="2"/>
      <c r="E25" s="2"/>
      <c r="F25" s="2"/>
      <c r="G25" s="2"/>
      <c r="H25" s="2"/>
      <c r="I25" s="2"/>
    </row>
    <row r="26" spans="2:19" ht="16.5" customHeight="1" x14ac:dyDescent="0.25">
      <c r="B26" s="2"/>
      <c r="C26" s="2"/>
      <c r="D26" s="2"/>
      <c r="E26" s="2"/>
      <c r="F26" s="2"/>
      <c r="G26" s="2"/>
      <c r="H26" s="2"/>
      <c r="I26" s="2"/>
    </row>
    <row r="27" spans="2:19" ht="16.5" customHeight="1" x14ac:dyDescent="0.25">
      <c r="B27" s="2"/>
      <c r="C27" s="2"/>
      <c r="D27" s="2"/>
      <c r="E27" s="2"/>
      <c r="F27" s="2"/>
      <c r="G27" s="2"/>
      <c r="H27" s="2"/>
      <c r="I27" s="2"/>
    </row>
    <row r="28" spans="2:19" ht="16.5" customHeight="1" x14ac:dyDescent="0.25">
      <c r="B28" s="2"/>
      <c r="C28" s="2"/>
      <c r="D28" s="2"/>
      <c r="E28" s="2"/>
      <c r="F28" s="2"/>
    </row>
    <row r="29" spans="2:19" ht="33.75" customHeight="1" x14ac:dyDescent="0.25"/>
    <row r="32" spans="2:19" x14ac:dyDescent="0.25">
      <c r="S32">
        <v>5</v>
      </c>
    </row>
    <row r="810" spans="2:9" x14ac:dyDescent="0.25">
      <c r="G810" s="17"/>
      <c r="H810" s="17"/>
      <c r="I810" s="17"/>
    </row>
    <row r="811" spans="2:9" x14ac:dyDescent="0.25">
      <c r="B811" s="17"/>
      <c r="C811" s="25"/>
      <c r="D811" s="25"/>
      <c r="E811" s="17"/>
      <c r="F811" s="17"/>
    </row>
  </sheetData>
  <sheetProtection selectLockedCells="1"/>
  <mergeCells count="2">
    <mergeCell ref="B4:F4"/>
    <mergeCell ref="G4:I4"/>
  </mergeCells>
  <conditionalFormatting sqref="I16">
    <cfRule type="expression" dxfId="5" priority="1">
      <formula>$I$16&gt;0</formula>
    </cfRule>
    <cfRule type="expression" dxfId="4" priority="2">
      <formula>$I$16&lt;=0</formula>
    </cfRule>
  </conditionalFormatting>
  <dataValidations count="6">
    <dataValidation type="date" allowBlank="1" showInputMessage="1" showErrorMessage="1" errorTitle="Bloga data" error="Netinkama pražios data" sqref="E10" xr:uid="{527803F4-46B6-4B65-8CB5-627BB8BDBDC8}">
      <formula1>45261</formula1>
      <formula2>45658</formula2>
    </dataValidation>
    <dataValidation type="decimal" allowBlank="1" showInputMessage="1" showErrorMessage="1" errorTitle="Klaida" error="Skaičius turi būti didesnis nei 0" promptTitle="Įveskite investuojamą suma" prompt="Įveskite sumą, kurią investuosite pradžioje" sqref="E7" xr:uid="{56AB43B3-00E0-4100-BC41-86557354FBF3}">
      <formula1>0</formula1>
      <formula2>999999999</formula2>
    </dataValidation>
    <dataValidation type="decimal" allowBlank="1" showInputMessage="1" showErrorMessage="1" errorTitle="Klaida" error="Skaičius turi būti didesnis už 0% ir mažesnis už 100%" prompt="Įveskite numatomą investicijų grąžą" sqref="E8" xr:uid="{BA5E3D25-AE89-4BB8-B178-E1062D9AD8CD}">
      <formula1>0.0001</formula1>
      <formula2>1</formula2>
    </dataValidation>
    <dataValidation type="whole" allowBlank="1" showInputMessage="1" showErrorMessage="1" errorTitle="Klaida" error="Skaičius turi būti didesnis nei 1 bei mažesnis ar lygus 30" prompt="Įveskite investicijos trukmę metais" sqref="E9" xr:uid="{DBAD386E-D338-4A03-BB20-5B2456CA4CC8}">
      <formula1>1</formula1>
      <formula2>30</formula2>
    </dataValidation>
    <dataValidation type="decimal" allowBlank="1" showInputMessage="1" showErrorMessage="1" errorTitle="Klaida" error="Skaičius turi būti didesnis arba lygus 0" prompt="Įveskite sumą kurią periodiškai investuosite" sqref="E11" xr:uid="{98D94035-E376-4508-800B-5C9E60F42CC3}">
      <formula1>0</formula1>
      <formula2>9999999</formula2>
    </dataValidation>
    <dataValidation showInputMessage="1" showErrorMessage="1" sqref="E15" xr:uid="{0CA9E9D5-94BE-4B9C-8AAC-E589F9CAD675}"/>
  </dataValidations>
  <printOptions horizontalCentered="1"/>
  <pageMargins left="0.5" right="0.5" top="0.5" bottom="0.5" header="0.25" footer="0.25"/>
  <pageSetup scale="99" fitToHeight="0" orientation="portrait" r:id="rId1"/>
  <headerFooter differentFirst="1" scaleWithDoc="0">
    <firstFooter>&amp;R&amp;8Page &amp;P of &amp;N</first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00000000-000E-0000-0000-000001000000}">
            <xm:f>MOD($B811,INV_Parinktys!$B$11)=0</xm:f>
            <x14:dxf>
              <border>
                <bottom style="thin">
                  <color theme="0" tint="-0.34998626667073579"/>
                </bottom>
                <vertical/>
                <horizontal/>
              </border>
            </x14:dxf>
          </x14:cfRule>
          <xm:sqref>B811:F811</xm:sqref>
        </x14:conditionalFormatting>
        <x14:conditionalFormatting xmlns:xm="http://schemas.microsoft.com/office/excel/2006/main">
          <x14:cfRule type="expression" priority="8" id="{00000000-000E-0000-0000-000001000000}">
            <xm:f>MOD($B811,INV_Parinktys!$B$11)=0</xm:f>
            <x14:dxf>
              <border>
                <bottom style="thin">
                  <color theme="0" tint="-0.34998626667073579"/>
                </bottom>
                <vertical/>
                <horizontal/>
              </border>
            </x14:dxf>
          </x14:cfRule>
          <xm:sqref>G810:I810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Klaida" error="Netinkamas pasirinkimas" prompt="Pasirinkite kokiu dažnumu periodiškai investuosite" xr:uid="{37973863-5056-4D47-A667-8190D74974FF}">
          <x14:formula1>
            <xm:f>INV_Parinktys!$A$2:$A$9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CC27-0620-4F23-ADA7-2477D1D4516A}">
  <sheetPr codeName="Sheet2"/>
  <dimension ref="A1:E19"/>
  <sheetViews>
    <sheetView topLeftCell="E1" workbookViewId="0">
      <selection activeCell="Z17" sqref="Z17"/>
    </sheetView>
  </sheetViews>
  <sheetFormatPr defaultRowHeight="13.2" x14ac:dyDescent="0.25"/>
  <cols>
    <col min="1" max="1" width="95.6640625" hidden="1" customWidth="1"/>
    <col min="2" max="2" width="9.33203125" hidden="1" customWidth="1"/>
    <col min="3" max="3" width="8.88671875" hidden="1" customWidth="1"/>
    <col min="4" max="4" width="0" hidden="1" customWidth="1"/>
  </cols>
  <sheetData>
    <row r="1" spans="1:5" ht="26.4" x14ac:dyDescent="0.25">
      <c r="A1" s="104" t="s">
        <v>34</v>
      </c>
      <c r="B1" s="104" t="s">
        <v>35</v>
      </c>
      <c r="C1" s="3"/>
      <c r="D1" s="6"/>
      <c r="E1" s="4"/>
    </row>
    <row r="2" spans="1:5" x14ac:dyDescent="0.25">
      <c r="A2" s="4" t="s">
        <v>8</v>
      </c>
      <c r="B2" s="3">
        <v>1</v>
      </c>
      <c r="C2" s="3"/>
      <c r="D2" s="3"/>
      <c r="E2" s="3"/>
    </row>
    <row r="3" spans="1:5" x14ac:dyDescent="0.25">
      <c r="A3" s="4" t="s">
        <v>9</v>
      </c>
      <c r="B3" s="3">
        <v>2</v>
      </c>
      <c r="C3" s="3"/>
      <c r="D3" s="4"/>
      <c r="E3" s="3"/>
    </row>
    <row r="4" spans="1:5" x14ac:dyDescent="0.25">
      <c r="A4" s="4" t="s">
        <v>10</v>
      </c>
      <c r="B4" s="3">
        <v>4</v>
      </c>
      <c r="C4" s="3"/>
      <c r="D4" s="4"/>
      <c r="E4" s="3"/>
    </row>
    <row r="5" spans="1:5" x14ac:dyDescent="0.25">
      <c r="A5" s="4" t="s">
        <v>11</v>
      </c>
      <c r="B5" s="3">
        <v>6</v>
      </c>
      <c r="C5" s="3"/>
      <c r="D5" s="4"/>
      <c r="E5" s="3"/>
    </row>
    <row r="6" spans="1:5" x14ac:dyDescent="0.25">
      <c r="A6" s="4" t="s">
        <v>12</v>
      </c>
      <c r="B6" s="3">
        <v>12</v>
      </c>
      <c r="C6" s="3"/>
      <c r="D6" s="4"/>
      <c r="E6" s="3"/>
    </row>
    <row r="7" spans="1:5" x14ac:dyDescent="0.25">
      <c r="A7" s="4" t="s">
        <v>13</v>
      </c>
      <c r="B7" s="3">
        <v>24</v>
      </c>
    </row>
    <row r="8" spans="1:5" x14ac:dyDescent="0.25">
      <c r="A8" s="4" t="s">
        <v>14</v>
      </c>
      <c r="B8" s="3">
        <v>26</v>
      </c>
      <c r="C8" s="3"/>
      <c r="D8" s="4"/>
      <c r="E8" s="3"/>
    </row>
    <row r="9" spans="1:5" x14ac:dyDescent="0.25">
      <c r="A9" s="4" t="s">
        <v>15</v>
      </c>
      <c r="B9" s="3">
        <v>52</v>
      </c>
      <c r="C9" s="3"/>
      <c r="D9" s="3"/>
      <c r="E9" s="3"/>
    </row>
    <row r="10" spans="1:5" x14ac:dyDescent="0.25">
      <c r="A10" s="4" t="s">
        <v>16</v>
      </c>
      <c r="B10" s="3">
        <v>365</v>
      </c>
      <c r="C10" s="3"/>
      <c r="D10" s="3"/>
      <c r="E10" s="3"/>
    </row>
    <row r="11" spans="1:5" x14ac:dyDescent="0.25">
      <c r="A11" s="7" t="s">
        <v>35</v>
      </c>
      <c r="B11" s="5">
        <f>INDEX(B2:B10,MATCH('Investicijų skaičiuoklė'!$E$12,$A$2:$A$10,0))</f>
        <v>12</v>
      </c>
      <c r="E11" s="8"/>
    </row>
    <row r="12" spans="1:5" x14ac:dyDescent="0.25">
      <c r="A12" s="7" t="s">
        <v>36</v>
      </c>
      <c r="B12" s="5">
        <f>INDEX(B2:B10,MATCH(INV_Parinktys!$B$17,$A$2:$A$10,0))</f>
        <v>12</v>
      </c>
    </row>
    <row r="13" spans="1:5" x14ac:dyDescent="0.25">
      <c r="A13" s="7" t="s">
        <v>37</v>
      </c>
      <c r="B13" s="9">
        <f>-FV( ((1+i/n)^(n/p))-1, p*t, A, PV)</f>
        <v>51636.885205636892</v>
      </c>
    </row>
    <row r="14" spans="1:5" x14ac:dyDescent="0.25">
      <c r="A14" s="7" t="s">
        <v>38</v>
      </c>
      <c r="B14" s="13">
        <f>PMT(rate,t*p,PV)</f>
        <v>-202.76394288413644</v>
      </c>
    </row>
    <row r="15" spans="1:5" x14ac:dyDescent="0.25">
      <c r="A15" s="3"/>
      <c r="B15" s="3"/>
    </row>
    <row r="16" spans="1:5" x14ac:dyDescent="0.25">
      <c r="A16" s="11"/>
      <c r="B16" s="3"/>
    </row>
    <row r="17" spans="1:3" ht="13.8" x14ac:dyDescent="0.25">
      <c r="A17" s="20" t="s">
        <v>30</v>
      </c>
      <c r="B17" s="22" t="s">
        <v>12</v>
      </c>
      <c r="C17" s="24"/>
    </row>
    <row r="18" spans="1:3" x14ac:dyDescent="0.25">
      <c r="A18" s="12"/>
      <c r="B18" s="10"/>
    </row>
    <row r="19" spans="1:3" x14ac:dyDescent="0.25">
      <c r="A19" s="12"/>
      <c r="B19" s="10"/>
    </row>
  </sheetData>
  <sheetProtection algorithmName="SHA-512" hashValue="aVFAg2hLUcf6oQv0npic+Qae+ZZERGSklITSi55E0waDaFNtxM4oSa2BS0wPO0n0iWCqGNZi7ZkvXTJkrNLe4g==" saltValue="jyAyr+MFjf4GnwLaBDl4mg==" spinCount="100000" sheet="1" objects="1" scenarios="1" selectLockedCells="1" selectUnlockedCells="1"/>
  <dataValidations count="1">
    <dataValidation type="list" showInputMessage="1" showErrorMessage="1" sqref="B17" xr:uid="{E8812390-B77D-4A2A-98C1-B477907932AA}">
      <formula1>$A$2:$A$10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C74A-0233-4B5B-B230-9ABFA0B0AEF9}">
  <sheetPr codeName="Sheet3"/>
  <dimension ref="A1:N1000"/>
  <sheetViews>
    <sheetView topLeftCell="N1" workbookViewId="0">
      <selection activeCell="Z17" sqref="Z17"/>
    </sheetView>
  </sheetViews>
  <sheetFormatPr defaultRowHeight="13.2" outlineLevelCol="1" x14ac:dyDescent="0.25"/>
  <cols>
    <col min="1" max="1" width="3.88671875" hidden="1" customWidth="1" outlineLevel="1"/>
    <col min="2" max="2" width="9.88671875" hidden="1" customWidth="1" outlineLevel="1"/>
    <col min="3" max="3" width="11.109375" hidden="1" customWidth="1" outlineLevel="1"/>
    <col min="4" max="4" width="11.44140625" hidden="1" customWidth="1" outlineLevel="1"/>
    <col min="5" max="5" width="12.44140625" hidden="1" customWidth="1" outlineLevel="1"/>
    <col min="6" max="6" width="12.6640625" hidden="1" customWidth="1" outlineLevel="1"/>
    <col min="7" max="7" width="11" hidden="1" customWidth="1" outlineLevel="1"/>
    <col min="8" max="8" width="10.88671875" hidden="1" customWidth="1" outlineLevel="1"/>
    <col min="9" max="10" width="11.109375" hidden="1" customWidth="1" outlineLevel="1"/>
    <col min="11" max="11" width="8.88671875" hidden="1" customWidth="1" outlineLevel="1"/>
    <col min="12" max="12" width="28.33203125" hidden="1" customWidth="1" outlineLevel="1"/>
    <col min="13" max="13" width="10.109375" hidden="1" customWidth="1" outlineLevel="1"/>
    <col min="14" max="14" width="8.88671875" customWidth="1" outlineLevel="1"/>
  </cols>
  <sheetData>
    <row r="1" spans="1:13" ht="42" thickBot="1" x14ac:dyDescent="0.3">
      <c r="A1" s="18" t="s">
        <v>17</v>
      </c>
      <c r="B1" s="19" t="s">
        <v>18</v>
      </c>
      <c r="C1" s="34" t="s">
        <v>2</v>
      </c>
      <c r="D1" s="19" t="s">
        <v>19</v>
      </c>
      <c r="E1" s="19" t="s">
        <v>24</v>
      </c>
      <c r="F1" s="19" t="s">
        <v>20</v>
      </c>
      <c r="G1" s="19" t="s">
        <v>21</v>
      </c>
      <c r="H1" s="19" t="s">
        <v>26</v>
      </c>
      <c r="I1" s="19" t="s">
        <v>22</v>
      </c>
      <c r="J1" s="115" t="s">
        <v>42</v>
      </c>
      <c r="K1" s="38"/>
      <c r="L1" s="39" t="str">
        <f>IF(INV_Parinktys!B17=INV_Parinktys!$A$10,"Kasdienine norma","Norma pasirinktam periodui")</f>
        <v>Norma pasirinktam periodui</v>
      </c>
      <c r="M1" s="40">
        <f>IF(INV_Parinktys!B17=INV_Parinktys!$A$10,i/n,((1+i/n)^(n/p))-1)</f>
        <v>6.6666666666665986E-3</v>
      </c>
    </row>
    <row r="2" spans="1:13" x14ac:dyDescent="0.25">
      <c r="A2" s="15">
        <v>0</v>
      </c>
      <c r="B2" s="26">
        <f ca="1">'Investicijų skaičiuoklė'!$E$10</f>
        <v>45320</v>
      </c>
      <c r="C2" s="28">
        <f t="shared" ref="C2:C65" si="0">IF(A2="","",PV)</f>
        <v>10000</v>
      </c>
      <c r="D2" s="28"/>
      <c r="E2" s="28"/>
      <c r="F2" s="28">
        <f>PV</f>
        <v>10000</v>
      </c>
      <c r="G2" s="28"/>
      <c r="H2" s="28" t="str">
        <f>IF(D2="","",SUM(G$1:G2))</f>
        <v/>
      </c>
      <c r="I2" s="28">
        <f>PV</f>
        <v>10000</v>
      </c>
      <c r="J2" s="28">
        <f ca="1">_xlfn.IFNA(INDEX(Paskola_LNT!$I$2:$I$1000,MATCH(INV_Lentele!B2,Paskola_LNT!$B$2:$B$1000,0)),IF(AND(J1&lt;&gt;"",A2&lt;&gt;""),J1,""))</f>
        <v>10000</v>
      </c>
    </row>
    <row r="3" spans="1:13" x14ac:dyDescent="0.25">
      <c r="A3" s="16">
        <f>IF(I2="","",IF(A2&gt;='Investicijų skaičiuoklė'!$E$9*p,"",A2+1))</f>
        <v>1</v>
      </c>
      <c r="B3" s="27">
        <f ca="1">IF(A3="","",IF(p=52,B2+7,IF(p=26,B2+14,IF(p=24,IF(MOD(A3,2)=0,EDATE('Investicijų skaičiuoklė'!$E$10,A3/2),B2+14),IF(DAY(DATE(YEAR('Investicijų skaičiuoklė'!$E$10),MONTH('Investicijų skaičiuoklė'!$E$10)+(A3-1)*(12/p),DAY('Investicijų skaičiuoklė'!$E$10)))&lt;&gt;DAY('Investicijų skaičiuoklė'!$E$10),DATE(YEAR('Investicijų skaičiuoklė'!$E$10),MONTH('Investicijų skaičiuoklė'!$E$10)+A3*(12/p)+1,0),DATE(YEAR('Investicijų skaičiuoklė'!$E$10),MONTH('Investicijų skaičiuoklė'!$E$10)+A3*(12/p),DAY('Investicijų skaičiuoklė'!$E$10)))))))</f>
        <v>45351</v>
      </c>
      <c r="C3" s="29">
        <f t="shared" si="0"/>
        <v>10000</v>
      </c>
      <c r="D3" s="29">
        <f t="shared" ref="D3:D66" si="1">IF(A3="","",A)</f>
        <v>500</v>
      </c>
      <c r="E3" s="29">
        <f>IF(A3="","",A+SUM($D$2:D2))</f>
        <v>500</v>
      </c>
      <c r="F3" s="29">
        <f>IF(A3="","",SUM(D$1:D3)+PV)</f>
        <v>10500</v>
      </c>
      <c r="G3" s="29">
        <f>IF(A3="","",IF(INV_Parinktys!$B$17=INV_Parinktys!$A$10,I2*( (1+rate)^(B3-B2)-1 ),I2*rate))</f>
        <v>66.666666666665989</v>
      </c>
      <c r="H3" s="29">
        <f>IF(D3="","",SUM(G$1:G3))</f>
        <v>66.666666666665989</v>
      </c>
      <c r="I3" s="29">
        <f t="shared" ref="I3:I66" si="2">IF(A3="","",I2+G3+D3)</f>
        <v>10566.666666666666</v>
      </c>
      <c r="J3" s="28">
        <f ca="1">_xlfn.IFNA(INDEX(Paskola_LNT!$I$2:$I$1000,MATCH(INV_Lentele!B3,Paskola_LNT!$B$2:$B$1000,0)),IF(AND(J2&lt;&gt;"",A3&lt;&gt;""),J2,""))</f>
        <v>10525</v>
      </c>
    </row>
    <row r="4" spans="1:13" x14ac:dyDescent="0.25">
      <c r="A4" s="16">
        <f>IF(I3="","",IF(A3&gt;='Investicijų skaičiuoklė'!$E$9*p,"",A3+1))</f>
        <v>2</v>
      </c>
      <c r="B4" s="27">
        <f ca="1">IF(A4="","",IF(p=52,B3+7,IF(p=26,B3+14,IF(p=24,IF(MOD(A4,2)=0,EDATE('Investicijų skaičiuoklė'!$E$10,A4/2),B3+14),IF(DAY(DATE(YEAR('Investicijų skaičiuoklė'!$E$10),MONTH('Investicijų skaičiuoklė'!$E$10)+(A4-1)*(12/p),DAY('Investicijų skaičiuoklė'!$E$10)))&lt;&gt;DAY('Investicijų skaičiuoklė'!$E$10),DATE(YEAR('Investicijų skaičiuoklė'!$E$10),MONTH('Investicijų skaičiuoklė'!$E$10)+A4*(12/p)+1,0),DATE(YEAR('Investicijų skaičiuoklė'!$E$10),MONTH('Investicijų skaičiuoklė'!$E$10)+A4*(12/p),DAY('Investicijų skaičiuoklė'!$E$10)))))))</f>
        <v>45380</v>
      </c>
      <c r="C4" s="29">
        <f t="shared" si="0"/>
        <v>10000</v>
      </c>
      <c r="D4" s="29">
        <f t="shared" si="1"/>
        <v>500</v>
      </c>
      <c r="E4" s="29">
        <f>IF(A4="","",A+SUM($D$2:D3))</f>
        <v>1000</v>
      </c>
      <c r="F4" s="29">
        <f>IF(A4="","",SUM(D$1:D4)+PV)</f>
        <v>11000</v>
      </c>
      <c r="G4" s="29">
        <f>IF(A4="","",IF(INV_Parinktys!$B$17=INV_Parinktys!$A$10,I3*( (1+rate)^(B4-B3)-1 ),I3*rate))</f>
        <v>70.444444444443718</v>
      </c>
      <c r="H4" s="29">
        <f>IF(D4="","",SUM(G$1:G4))</f>
        <v>137.11111111110972</v>
      </c>
      <c r="I4" s="29">
        <f t="shared" si="2"/>
        <v>11137.111111111109</v>
      </c>
      <c r="J4" s="28">
        <f ca="1">_xlfn.IFNA(INDEX(Paskola_LNT!$I$2:$I$1000,MATCH(INV_Lentele!B4,Paskola_LNT!$B$2:$B$1000,0)),IF(AND(J3&lt;&gt;"",A4&lt;&gt;""),J3,""))</f>
        <v>11051.3125</v>
      </c>
    </row>
    <row r="5" spans="1:13" x14ac:dyDescent="0.25">
      <c r="A5" s="16">
        <f>IF(I4="","",IF(A4&gt;='Investicijų skaičiuoklė'!$E$9*p,"",A4+1))</f>
        <v>3</v>
      </c>
      <c r="B5" s="27">
        <f ca="1">IF(A5="","",IF(p=52,B4+7,IF(p=26,B4+14,IF(p=24,IF(MOD(A5,2)=0,EDATE('Investicijų skaičiuoklė'!$E$10,A5/2),B4+14),IF(DAY(DATE(YEAR('Investicijų skaičiuoklė'!$E$10),MONTH('Investicijų skaičiuoklė'!$E$10)+(A5-1)*(12/p),DAY('Investicijų skaičiuoklė'!$E$10)))&lt;&gt;DAY('Investicijų skaičiuoklė'!$E$10),DATE(YEAR('Investicijų skaičiuoklė'!$E$10),MONTH('Investicijų skaičiuoklė'!$E$10)+A5*(12/p)+1,0),DATE(YEAR('Investicijų skaičiuoklė'!$E$10),MONTH('Investicijų skaičiuoklė'!$E$10)+A5*(12/p),DAY('Investicijų skaičiuoklė'!$E$10)))))))</f>
        <v>45411</v>
      </c>
      <c r="C5" s="29">
        <f t="shared" si="0"/>
        <v>10000</v>
      </c>
      <c r="D5" s="29">
        <f t="shared" si="1"/>
        <v>500</v>
      </c>
      <c r="E5" s="29">
        <f>IF(A5="","",A+SUM($D$2:D4))</f>
        <v>1500</v>
      </c>
      <c r="F5" s="29">
        <f>IF(A5="","",SUM(D$1:D5)+PV)</f>
        <v>11500</v>
      </c>
      <c r="G5" s="29">
        <f>IF(A5="","",IF(INV_Parinktys!$B$17=INV_Parinktys!$A$10,I4*( (1+rate)^(B5-B4)-1 ),I4*rate))</f>
        <v>74.247407407406641</v>
      </c>
      <c r="H5" s="29">
        <f>IF(D5="","",SUM(G$1:G5))</f>
        <v>211.35851851851635</v>
      </c>
      <c r="I5" s="29">
        <f t="shared" si="2"/>
        <v>11711.358518518517</v>
      </c>
      <c r="J5" s="28">
        <f ca="1">_xlfn.IFNA(INDEX(Paskola_LNT!$I$2:$I$1000,MATCH(INV_Lentele!B5,Paskola_LNT!$B$2:$B$1000,0)),IF(AND(J4&lt;&gt;"",A5&lt;&gt;""),J4,""))</f>
        <v>11578.940781249999</v>
      </c>
    </row>
    <row r="6" spans="1:13" x14ac:dyDescent="0.25">
      <c r="A6" s="16">
        <f>IF(I5="","",IF(A5&gt;='Investicijų skaičiuoklė'!$E$9*p,"",A5+1))</f>
        <v>4</v>
      </c>
      <c r="B6" s="27">
        <f ca="1">IF(A6="","",IF(p=52,B5+7,IF(p=26,B5+14,IF(p=24,IF(MOD(A6,2)=0,EDATE('Investicijų skaičiuoklė'!$E$10,A6/2),B5+14),IF(DAY(DATE(YEAR('Investicijų skaičiuoklė'!$E$10),MONTH('Investicijų skaičiuoklė'!$E$10)+(A6-1)*(12/p),DAY('Investicijų skaičiuoklė'!$E$10)))&lt;&gt;DAY('Investicijų skaičiuoklė'!$E$10),DATE(YEAR('Investicijų skaičiuoklė'!$E$10),MONTH('Investicijų skaičiuoklė'!$E$10)+A6*(12/p)+1,0),DATE(YEAR('Investicijų skaičiuoklė'!$E$10),MONTH('Investicijų skaičiuoklė'!$E$10)+A6*(12/p),DAY('Investicijų skaičiuoklė'!$E$10)))))))</f>
        <v>45441</v>
      </c>
      <c r="C6" s="29">
        <f t="shared" si="0"/>
        <v>10000</v>
      </c>
      <c r="D6" s="29">
        <f t="shared" si="1"/>
        <v>500</v>
      </c>
      <c r="E6" s="29">
        <f>IF(A6="","",A+SUM($D$2:D5))</f>
        <v>2000</v>
      </c>
      <c r="F6" s="29">
        <f>IF(A6="","",SUM(D$1:D6)+PV)</f>
        <v>12000</v>
      </c>
      <c r="G6" s="29">
        <f>IF(A6="","",IF(INV_Parinktys!$B$17=INV_Parinktys!$A$10,I5*( (1+rate)^(B6-B5)-1 ),I5*rate))</f>
        <v>78.075723456789319</v>
      </c>
      <c r="H6" s="29">
        <f>IF(D6="","",SUM(G$1:G6))</f>
        <v>289.43424197530567</v>
      </c>
      <c r="I6" s="29">
        <f t="shared" si="2"/>
        <v>12289.434241975307</v>
      </c>
      <c r="J6" s="28">
        <f ca="1">_xlfn.IFNA(INDEX(Paskola_LNT!$I$2:$I$1000,MATCH(INV_Lentele!B6,Paskola_LNT!$B$2:$B$1000,0)),IF(AND(J5&lt;&gt;"",A6&lt;&gt;""),J5,""))</f>
        <v>12107.888133203123</v>
      </c>
    </row>
    <row r="7" spans="1:13" x14ac:dyDescent="0.25">
      <c r="A7" s="16">
        <f>IF(I6="","",IF(A6&gt;='Investicijų skaičiuoklė'!$E$9*p,"",A6+1))</f>
        <v>5</v>
      </c>
      <c r="B7" s="27">
        <f ca="1">IF(A7="","",IF(p=52,B6+7,IF(p=26,B6+14,IF(p=24,IF(MOD(A7,2)=0,EDATE('Investicijų skaičiuoklė'!$E$10,A7/2),B6+14),IF(DAY(DATE(YEAR('Investicijų skaičiuoklė'!$E$10),MONTH('Investicijų skaičiuoklė'!$E$10)+(A7-1)*(12/p),DAY('Investicijų skaičiuoklė'!$E$10)))&lt;&gt;DAY('Investicijų skaičiuoklė'!$E$10),DATE(YEAR('Investicijų skaičiuoklė'!$E$10),MONTH('Investicijų skaičiuoklė'!$E$10)+A7*(12/p)+1,0),DATE(YEAR('Investicijų skaičiuoklė'!$E$10),MONTH('Investicijų skaičiuoklė'!$E$10)+A7*(12/p),DAY('Investicijų skaičiuoklė'!$E$10)))))))</f>
        <v>45472</v>
      </c>
      <c r="C7" s="29">
        <f t="shared" si="0"/>
        <v>10000</v>
      </c>
      <c r="D7" s="29">
        <f t="shared" si="1"/>
        <v>500</v>
      </c>
      <c r="E7" s="29">
        <f>IF(A7="","",A+SUM($D$2:D6))</f>
        <v>2500</v>
      </c>
      <c r="F7" s="29">
        <f>IF(A7="","",SUM(D$1:D7)+PV)</f>
        <v>12500</v>
      </c>
      <c r="G7" s="29">
        <f>IF(A7="","",IF(INV_Parinktys!$B$17=INV_Parinktys!$A$10,I6*( (1+rate)^(B7-B6)-1 ),I6*rate))</f>
        <v>81.929561613167877</v>
      </c>
      <c r="H7" s="29">
        <f>IF(D7="","",SUM(G$1:G7))</f>
        <v>371.36380358847356</v>
      </c>
      <c r="I7" s="29">
        <f t="shared" si="2"/>
        <v>12871.363803588474</v>
      </c>
      <c r="J7" s="28">
        <f ca="1">_xlfn.IFNA(INDEX(Paskola_LNT!$I$2:$I$1000,MATCH(INV_Lentele!B7,Paskola_LNT!$B$2:$B$1000,0)),IF(AND(J6&lt;&gt;"",A7&lt;&gt;""),J6,""))</f>
        <v>12638.15785353613</v>
      </c>
    </row>
    <row r="8" spans="1:13" x14ac:dyDescent="0.25">
      <c r="A8" s="16">
        <f>IF(I7="","",IF(A7&gt;='Investicijų skaičiuoklė'!$E$9*p,"",A7+1))</f>
        <v>6</v>
      </c>
      <c r="B8" s="27">
        <f ca="1">IF(A8="","",IF(p=52,B7+7,IF(p=26,B7+14,IF(p=24,IF(MOD(A8,2)=0,EDATE('Investicijų skaičiuoklė'!$E$10,A8/2),B7+14),IF(DAY(DATE(YEAR('Investicijų skaičiuoklė'!$E$10),MONTH('Investicijų skaičiuoklė'!$E$10)+(A8-1)*(12/p),DAY('Investicijų skaičiuoklė'!$E$10)))&lt;&gt;DAY('Investicijų skaičiuoklė'!$E$10),DATE(YEAR('Investicijų skaičiuoklė'!$E$10),MONTH('Investicijų skaičiuoklė'!$E$10)+A8*(12/p)+1,0),DATE(YEAR('Investicijų skaičiuoklė'!$E$10),MONTH('Investicijų skaičiuoklė'!$E$10)+A8*(12/p),DAY('Investicijų skaičiuoklė'!$E$10)))))))</f>
        <v>45502</v>
      </c>
      <c r="C8" s="29">
        <f t="shared" si="0"/>
        <v>10000</v>
      </c>
      <c r="D8" s="29">
        <f t="shared" si="1"/>
        <v>500</v>
      </c>
      <c r="E8" s="29">
        <f>IF(A8="","",A+SUM($D$2:D7))</f>
        <v>3000</v>
      </c>
      <c r="F8" s="29">
        <f>IF(A8="","",SUM(D$1:D8)+PV)</f>
        <v>13000</v>
      </c>
      <c r="G8" s="29">
        <f>IF(A8="","",IF(INV_Parinktys!$B$17=INV_Parinktys!$A$10,I7*( (1+rate)^(B8-B7)-1 ),I7*rate))</f>
        <v>85.80909202392229</v>
      </c>
      <c r="H8" s="29">
        <f>IF(D8="","",SUM(G$1:G8))</f>
        <v>457.17289561239585</v>
      </c>
      <c r="I8" s="29">
        <f t="shared" si="2"/>
        <v>13457.172895612397</v>
      </c>
      <c r="J8" s="28">
        <f ca="1">_xlfn.IFNA(INDEX(Paskola_LNT!$I$2:$I$1000,MATCH(INV_Lentele!B8,Paskola_LNT!$B$2:$B$1000,0)),IF(AND(J7&lt;&gt;"",A8&lt;&gt;""),J7,""))</f>
        <v>13169.753248169969</v>
      </c>
    </row>
    <row r="9" spans="1:13" x14ac:dyDescent="0.25">
      <c r="A9" s="16">
        <f>IF(I8="","",IF(A8&gt;='Investicijų skaičiuoklė'!$E$9*p,"",A8+1))</f>
        <v>7</v>
      </c>
      <c r="B9" s="27">
        <f ca="1">IF(A9="","",IF(p=52,B8+7,IF(p=26,B8+14,IF(p=24,IF(MOD(A9,2)=0,EDATE('Investicijų skaičiuoklė'!$E$10,A9/2),B8+14),IF(DAY(DATE(YEAR('Investicijų skaičiuoklė'!$E$10),MONTH('Investicijų skaičiuoklė'!$E$10)+(A9-1)*(12/p),DAY('Investicijų skaičiuoklė'!$E$10)))&lt;&gt;DAY('Investicijų skaičiuoklė'!$E$10),DATE(YEAR('Investicijų skaičiuoklė'!$E$10),MONTH('Investicijų skaičiuoklė'!$E$10)+A9*(12/p)+1,0),DATE(YEAR('Investicijų skaičiuoklė'!$E$10),MONTH('Investicijų skaičiuoklė'!$E$10)+A9*(12/p),DAY('Investicijų skaičiuoklė'!$E$10)))))))</f>
        <v>45533</v>
      </c>
      <c r="C9" s="29">
        <f t="shared" si="0"/>
        <v>10000</v>
      </c>
      <c r="D9" s="29">
        <f t="shared" si="1"/>
        <v>500</v>
      </c>
      <c r="E9" s="29">
        <f>IF(A9="","",A+SUM($D$2:D8))</f>
        <v>3500</v>
      </c>
      <c r="F9" s="29">
        <f>IF(A9="","",SUM(D$1:D9)+PV)</f>
        <v>13500</v>
      </c>
      <c r="G9" s="29">
        <f>IF(A9="","",IF(INV_Parinktys!$B$17=INV_Parinktys!$A$10,I8*( (1+rate)^(B9-B8)-1 ),I8*rate))</f>
        <v>89.714485970748399</v>
      </c>
      <c r="H9" s="29">
        <f>IF(D9="","",SUM(G$1:G9))</f>
        <v>546.88738158314425</v>
      </c>
      <c r="I9" s="29">
        <f t="shared" si="2"/>
        <v>14046.887381583145</v>
      </c>
      <c r="J9" s="28">
        <f ca="1">_xlfn.IFNA(INDEX(Paskola_LNT!$I$2:$I$1000,MATCH(INV_Lentele!B9,Paskola_LNT!$B$2:$B$1000,0)),IF(AND(J8&lt;&gt;"",A9&lt;&gt;""),J8,""))</f>
        <v>13702.677631290393</v>
      </c>
    </row>
    <row r="10" spans="1:13" x14ac:dyDescent="0.25">
      <c r="A10" s="16">
        <f>IF(I9="","",IF(A9&gt;='Investicijų skaičiuoklė'!$E$9*p,"",A9+1))</f>
        <v>8</v>
      </c>
      <c r="B10" s="27">
        <f ca="1">IF(A10="","",IF(p=52,B9+7,IF(p=26,B9+14,IF(p=24,IF(MOD(A10,2)=0,EDATE('Investicijų skaičiuoklė'!$E$10,A10/2),B9+14),IF(DAY(DATE(YEAR('Investicijų skaičiuoklė'!$E$10),MONTH('Investicijų skaičiuoklė'!$E$10)+(A10-1)*(12/p),DAY('Investicijų skaičiuoklė'!$E$10)))&lt;&gt;DAY('Investicijų skaičiuoklė'!$E$10),DATE(YEAR('Investicijų skaičiuoklė'!$E$10),MONTH('Investicijų skaičiuoklė'!$E$10)+A10*(12/p)+1,0),DATE(YEAR('Investicijų skaičiuoklė'!$E$10),MONTH('Investicijų skaičiuoklė'!$E$10)+A10*(12/p),DAY('Investicijų skaičiuoklė'!$E$10)))))))</f>
        <v>45564</v>
      </c>
      <c r="C10" s="29">
        <f t="shared" si="0"/>
        <v>10000</v>
      </c>
      <c r="D10" s="29">
        <f t="shared" si="1"/>
        <v>500</v>
      </c>
      <c r="E10" s="29">
        <f>IF(A10="","",A+SUM($D$2:D9))</f>
        <v>4000</v>
      </c>
      <c r="F10" s="29">
        <f>IF(A10="","",SUM(D$1:D10)+PV)</f>
        <v>14000</v>
      </c>
      <c r="G10" s="29">
        <f>IF(A10="","",IF(INV_Parinktys!$B$17=INV_Parinktys!$A$10,I9*( (1+rate)^(B10-B9)-1 ),I9*rate))</f>
        <v>93.645915877220006</v>
      </c>
      <c r="H10" s="29">
        <f>IF(D10="","",SUM(G$1:G10))</f>
        <v>640.53329746036422</v>
      </c>
      <c r="I10" s="29">
        <f t="shared" si="2"/>
        <v>14640.533297460364</v>
      </c>
      <c r="J10" s="28">
        <f ca="1">_xlfn.IFNA(INDEX(Paskola_LNT!$I$2:$I$1000,MATCH(INV_Lentele!B10,Paskola_LNT!$B$2:$B$1000,0)),IF(AND(J9&lt;&gt;"",A10&lt;&gt;""),J9,""))</f>
        <v>14236.934325368618</v>
      </c>
    </row>
    <row r="11" spans="1:13" x14ac:dyDescent="0.25">
      <c r="A11" s="16">
        <f>IF(I10="","",IF(A10&gt;='Investicijų skaičiuoklė'!$E$9*p,"",A10+1))</f>
        <v>9</v>
      </c>
      <c r="B11" s="27">
        <f ca="1">IF(A11="","",IF(p=52,B10+7,IF(p=26,B10+14,IF(p=24,IF(MOD(A11,2)=0,EDATE('Investicijų skaičiuoklė'!$E$10,A11/2),B10+14),IF(DAY(DATE(YEAR('Investicijų skaičiuoklė'!$E$10),MONTH('Investicijų skaičiuoklė'!$E$10)+(A11-1)*(12/p),DAY('Investicijų skaičiuoklė'!$E$10)))&lt;&gt;DAY('Investicijų skaičiuoklė'!$E$10),DATE(YEAR('Investicijų skaičiuoklė'!$E$10),MONTH('Investicijų skaičiuoklė'!$E$10)+A11*(12/p)+1,0),DATE(YEAR('Investicijų skaičiuoklė'!$E$10),MONTH('Investicijų skaičiuoklė'!$E$10)+A11*(12/p),DAY('Investicijų skaičiuoklė'!$E$10)))))))</f>
        <v>45594</v>
      </c>
      <c r="C11" s="29">
        <f t="shared" si="0"/>
        <v>10000</v>
      </c>
      <c r="D11" s="29">
        <f t="shared" si="1"/>
        <v>500</v>
      </c>
      <c r="E11" s="29">
        <f>IF(A11="","",A+SUM($D$2:D10))</f>
        <v>4500</v>
      </c>
      <c r="F11" s="29">
        <f>IF(A11="","",SUM(D$1:D11)+PV)</f>
        <v>14500</v>
      </c>
      <c r="G11" s="29">
        <f>IF(A11="","",IF(INV_Parinktys!$B$17=INV_Parinktys!$A$10,I10*( (1+rate)^(B11-B10)-1 ),I10*rate))</f>
        <v>97.603555316401426</v>
      </c>
      <c r="H11" s="29">
        <f>IF(D11="","",SUM(G$1:G11))</f>
        <v>738.13685277676564</v>
      </c>
      <c r="I11" s="29">
        <f t="shared" si="2"/>
        <v>15238.136852776766</v>
      </c>
      <c r="J11" s="28">
        <f ca="1">_xlfn.IFNA(INDEX(Paskola_LNT!$I$2:$I$1000,MATCH(INV_Lentele!B11,Paskola_LNT!$B$2:$B$1000,0)),IF(AND(J10&lt;&gt;"",A11&lt;&gt;""),J10,""))</f>
        <v>14772.526661182039</v>
      </c>
    </row>
    <row r="12" spans="1:13" x14ac:dyDescent="0.25">
      <c r="A12" s="16">
        <f>IF(I11="","",IF(A11&gt;='Investicijų skaičiuoklė'!$E$9*p,"",A11+1))</f>
        <v>10</v>
      </c>
      <c r="B12" s="27">
        <f ca="1">IF(A12="","",IF(p=52,B11+7,IF(p=26,B11+14,IF(p=24,IF(MOD(A12,2)=0,EDATE('Investicijų skaičiuoklė'!$E$10,A12/2),B11+14),IF(DAY(DATE(YEAR('Investicijų skaičiuoklė'!$E$10),MONTH('Investicijų skaičiuoklė'!$E$10)+(A12-1)*(12/p),DAY('Investicijų skaičiuoklė'!$E$10)))&lt;&gt;DAY('Investicijų skaičiuoklė'!$E$10),DATE(YEAR('Investicijų skaičiuoklė'!$E$10),MONTH('Investicijų skaičiuoklė'!$E$10)+A12*(12/p)+1,0),DATE(YEAR('Investicijų skaičiuoklė'!$E$10),MONTH('Investicijų skaičiuoklė'!$E$10)+A12*(12/p),DAY('Investicijų skaičiuoklė'!$E$10)))))))</f>
        <v>45625</v>
      </c>
      <c r="C12" s="29">
        <f t="shared" si="0"/>
        <v>10000</v>
      </c>
      <c r="D12" s="29">
        <f t="shared" si="1"/>
        <v>500</v>
      </c>
      <c r="E12" s="29">
        <f>IF(A12="","",A+SUM($D$2:D11))</f>
        <v>5000</v>
      </c>
      <c r="F12" s="29">
        <f>IF(A12="","",SUM(D$1:D12)+PV)</f>
        <v>15000</v>
      </c>
      <c r="G12" s="29">
        <f>IF(A12="","",IF(INV_Parinktys!$B$17=INV_Parinktys!$A$10,I11*( (1+rate)^(B12-B11)-1 ),I11*rate))</f>
        <v>101.58757901851074</v>
      </c>
      <c r="H12" s="29">
        <f>IF(D12="","",SUM(G$1:G12))</f>
        <v>839.72443179527636</v>
      </c>
      <c r="I12" s="29">
        <f t="shared" si="2"/>
        <v>15839.724431795277</v>
      </c>
      <c r="J12" s="28">
        <f ca="1">_xlfn.IFNA(INDEX(Paskola_LNT!$I$2:$I$1000,MATCH(INV_Lentele!B12,Paskola_LNT!$B$2:$B$1000,0)),IF(AND(J11&lt;&gt;"",A12&lt;&gt;""),J11,""))</f>
        <v>15309.457977834993</v>
      </c>
    </row>
    <row r="13" spans="1:13" x14ac:dyDescent="0.25">
      <c r="A13" s="16">
        <f>IF(I12="","",IF(A12&gt;='Investicijų skaičiuoklė'!$E$9*p,"",A12+1))</f>
        <v>11</v>
      </c>
      <c r="B13" s="27">
        <f ca="1">IF(A13="","",IF(p=52,B12+7,IF(p=26,B12+14,IF(p=24,IF(MOD(A13,2)=0,EDATE('Investicijų skaičiuoklė'!$E$10,A13/2),B12+14),IF(DAY(DATE(YEAR('Investicijų skaičiuoklė'!$E$10),MONTH('Investicijų skaičiuoklė'!$E$10)+(A13-1)*(12/p),DAY('Investicijų skaičiuoklė'!$E$10)))&lt;&gt;DAY('Investicijų skaičiuoklė'!$E$10),DATE(YEAR('Investicijų skaičiuoklė'!$E$10),MONTH('Investicijų skaičiuoklė'!$E$10)+A13*(12/p)+1,0),DATE(YEAR('Investicijų skaičiuoklė'!$E$10),MONTH('Investicijų skaičiuoklė'!$E$10)+A13*(12/p),DAY('Investicijų skaičiuoklė'!$E$10)))))))</f>
        <v>45655</v>
      </c>
      <c r="C13" s="29">
        <f t="shared" si="0"/>
        <v>10000</v>
      </c>
      <c r="D13" s="29">
        <f t="shared" si="1"/>
        <v>500</v>
      </c>
      <c r="E13" s="29">
        <f>IF(A13="","",A+SUM($D$2:D12))</f>
        <v>5500</v>
      </c>
      <c r="F13" s="29">
        <f>IF(A13="","",SUM(D$1:D13)+PV)</f>
        <v>15500</v>
      </c>
      <c r="G13" s="29">
        <f>IF(A13="","",IF(INV_Parinktys!$B$17=INV_Parinktys!$A$10,I12*( (1+rate)^(B13-B12)-1 ),I12*rate))</f>
        <v>105.5981628786341</v>
      </c>
      <c r="H13" s="29">
        <f>IF(D13="","",SUM(G$1:G13))</f>
        <v>945.32259467391043</v>
      </c>
      <c r="I13" s="29">
        <f t="shared" si="2"/>
        <v>16445.322594673911</v>
      </c>
      <c r="J13" s="28">
        <f ca="1">_xlfn.IFNA(INDEX(Paskola_LNT!$I$2:$I$1000,MATCH(INV_Lentele!B13,Paskola_LNT!$B$2:$B$1000,0)),IF(AND(J12&lt;&gt;"",A13&lt;&gt;""),J12,""))</f>
        <v>15847.73162277958</v>
      </c>
    </row>
    <row r="14" spans="1:13" x14ac:dyDescent="0.25">
      <c r="A14" s="16">
        <f>IF(I13="","",IF(A13&gt;='Investicijų skaičiuoklė'!$E$9*p,"",A13+1))</f>
        <v>12</v>
      </c>
      <c r="B14" s="27">
        <f ca="1">IF(A14="","",IF(p=52,B13+7,IF(p=26,B13+14,IF(p=24,IF(MOD(A14,2)=0,EDATE('Investicijų skaičiuoklė'!$E$10,A14/2),B13+14),IF(DAY(DATE(YEAR('Investicijų skaičiuoklė'!$E$10),MONTH('Investicijų skaičiuoklė'!$E$10)+(A14-1)*(12/p),DAY('Investicijų skaičiuoklė'!$E$10)))&lt;&gt;DAY('Investicijų skaičiuoklė'!$E$10),DATE(YEAR('Investicijų skaičiuoklė'!$E$10),MONTH('Investicijų skaičiuoklė'!$E$10)+A14*(12/p)+1,0),DATE(YEAR('Investicijų skaičiuoklė'!$E$10),MONTH('Investicijų skaičiuoklė'!$E$10)+A14*(12/p),DAY('Investicijų skaičiuoklė'!$E$10)))))))</f>
        <v>45686</v>
      </c>
      <c r="C14" s="29">
        <f t="shared" si="0"/>
        <v>10000</v>
      </c>
      <c r="D14" s="29">
        <f t="shared" si="1"/>
        <v>500</v>
      </c>
      <c r="E14" s="29">
        <f>IF(A14="","",A+SUM($D$2:D13))</f>
        <v>6000</v>
      </c>
      <c r="F14" s="29">
        <f>IF(A14="","",SUM(D$1:D14)+PV)</f>
        <v>16000</v>
      </c>
      <c r="G14" s="29">
        <f>IF(A14="","",IF(INV_Parinktys!$B$17=INV_Parinktys!$A$10,I13*( (1+rate)^(B14-B13)-1 ),I13*rate))</f>
        <v>109.63548396449163</v>
      </c>
      <c r="H14" s="29">
        <f>IF(D14="","",SUM(G$1:G14))</f>
        <v>1054.958078638402</v>
      </c>
      <c r="I14" s="29">
        <f t="shared" si="2"/>
        <v>17054.958078638403</v>
      </c>
      <c r="J14" s="28">
        <f ca="1">_xlfn.IFNA(INDEX(Paskola_LNT!$I$2:$I$1000,MATCH(INV_Lentele!B14,Paskola_LNT!$B$2:$B$1000,0)),IF(AND(J13&lt;&gt;"",A14&lt;&gt;""),J13,""))</f>
        <v>16387.350951836528</v>
      </c>
    </row>
    <row r="15" spans="1:13" x14ac:dyDescent="0.25">
      <c r="A15" s="16">
        <f>IF(I14="","",IF(A14&gt;='Investicijų skaičiuoklė'!$E$9*p,"",A14+1))</f>
        <v>13</v>
      </c>
      <c r="B15" s="27">
        <f ca="1">IF(A15="","",IF(p=52,B14+7,IF(p=26,B14+14,IF(p=24,IF(MOD(A15,2)=0,EDATE('Investicijų skaičiuoklė'!$E$10,A15/2),B14+14),IF(DAY(DATE(YEAR('Investicijų skaičiuoklė'!$E$10),MONTH('Investicijų skaičiuoklė'!$E$10)+(A15-1)*(12/p),DAY('Investicijų skaičiuoklė'!$E$10)))&lt;&gt;DAY('Investicijų skaičiuoklė'!$E$10),DATE(YEAR('Investicijų skaičiuoklė'!$E$10),MONTH('Investicijų skaičiuoklė'!$E$10)+A15*(12/p)+1,0),DATE(YEAR('Investicijų skaičiuoklė'!$E$10),MONTH('Investicijų skaičiuoklė'!$E$10)+A15*(12/p),DAY('Investicijų skaičiuoklė'!$E$10)))))))</f>
        <v>45717</v>
      </c>
      <c r="C15" s="29">
        <f t="shared" si="0"/>
        <v>10000</v>
      </c>
      <c r="D15" s="29">
        <f t="shared" si="1"/>
        <v>500</v>
      </c>
      <c r="E15" s="29">
        <f>IF(A15="","",A+SUM($D$2:D14))</f>
        <v>6500</v>
      </c>
      <c r="F15" s="29">
        <f>IF(A15="","",SUM(D$1:D15)+PV)</f>
        <v>16500</v>
      </c>
      <c r="G15" s="29">
        <f>IF(A15="","",IF(INV_Parinktys!$B$17=INV_Parinktys!$A$10,I14*( (1+rate)^(B15-B14)-1 ),I14*rate))</f>
        <v>113.69972052425486</v>
      </c>
      <c r="H15" s="29">
        <f>IF(D15="","",SUM(G$1:G15))</f>
        <v>1168.6577991626568</v>
      </c>
      <c r="I15" s="29">
        <f t="shared" si="2"/>
        <v>17668.657799162658</v>
      </c>
      <c r="J15" s="28">
        <f ca="1">_xlfn.IFNA(INDEX(Paskola_LNT!$I$2:$I$1000,MATCH(INV_Lentele!B15,Paskola_LNT!$B$2:$B$1000,0)),IF(AND(J14&lt;&gt;"",A15&lt;&gt;""),J14,""))</f>
        <v>16928.31932921612</v>
      </c>
    </row>
    <row r="16" spans="1:13" x14ac:dyDescent="0.25">
      <c r="A16" s="16">
        <f>IF(I15="","",IF(A15&gt;='Investicijų skaičiuoklė'!$E$9*p,"",A15+1))</f>
        <v>14</v>
      </c>
      <c r="B16" s="27">
        <f ca="1">IF(A16="","",IF(p=52,B15+7,IF(p=26,B15+14,IF(p=24,IF(MOD(A16,2)=0,EDATE('Investicijų skaičiuoklė'!$E$10,A16/2),B15+14),IF(DAY(DATE(YEAR('Investicijų skaičiuoklė'!$E$10),MONTH('Investicijų skaičiuoklė'!$E$10)+(A16-1)*(12/p),DAY('Investicijų skaičiuoklė'!$E$10)))&lt;&gt;DAY('Investicijų skaičiuoklė'!$E$10),DATE(YEAR('Investicijų skaičiuoklė'!$E$10),MONTH('Investicijų skaičiuoklė'!$E$10)+A16*(12/p)+1,0),DATE(YEAR('Investicijų skaičiuoklė'!$E$10),MONTH('Investicijų skaičiuoklė'!$E$10)+A16*(12/p),DAY('Investicijų skaičiuoklė'!$E$10)))))))</f>
        <v>45747</v>
      </c>
      <c r="C16" s="29">
        <f t="shared" si="0"/>
        <v>10000</v>
      </c>
      <c r="D16" s="29">
        <f t="shared" si="1"/>
        <v>500</v>
      </c>
      <c r="E16" s="29">
        <f>IF(A16="","",A+SUM($D$2:D15))</f>
        <v>7000</v>
      </c>
      <c r="F16" s="29">
        <f>IF(A16="","",SUM(D$1:D16)+PV)</f>
        <v>17000</v>
      </c>
      <c r="G16" s="29">
        <f>IF(A16="","",IF(INV_Parinktys!$B$17=INV_Parinktys!$A$10,I15*( (1+rate)^(B16-B15)-1 ),I15*rate))</f>
        <v>117.79105199441652</v>
      </c>
      <c r="H16" s="29">
        <f>IF(D16="","",SUM(G$1:G16))</f>
        <v>1286.4488511570732</v>
      </c>
      <c r="I16" s="29">
        <f t="shared" si="2"/>
        <v>18286.448851157074</v>
      </c>
      <c r="J16" s="28">
        <f ca="1">_xlfn.IFNA(INDEX(Paskola_LNT!$I$2:$I$1000,MATCH(INV_Lentele!B16,Paskola_LNT!$B$2:$B$1000,0)),IF(AND(J15&lt;&gt;"",A16&lt;&gt;""),J15,""))</f>
        <v>17470.640127539158</v>
      </c>
    </row>
    <row r="17" spans="1:10" x14ac:dyDescent="0.25">
      <c r="A17" s="16">
        <f>IF(I16="","",IF(A16&gt;='Investicijų skaičiuoklė'!$E$9*p,"",A16+1))</f>
        <v>15</v>
      </c>
      <c r="B17" s="27">
        <f ca="1">IF(A17="","",IF(p=52,B16+7,IF(p=26,B16+14,IF(p=24,IF(MOD(A17,2)=0,EDATE('Investicijų skaičiuoklė'!$E$10,A17/2),B16+14),IF(DAY(DATE(YEAR('Investicijų skaičiuoklė'!$E$10),MONTH('Investicijų skaičiuoklė'!$E$10)+(A17-1)*(12/p),DAY('Investicijų skaičiuoklė'!$E$10)))&lt;&gt;DAY('Investicijų skaičiuoklė'!$E$10),DATE(YEAR('Investicijų skaičiuoklė'!$E$10),MONTH('Investicijų skaičiuoklė'!$E$10)+A17*(12/p)+1,0),DATE(YEAR('Investicijų skaičiuoklė'!$E$10),MONTH('Investicijų skaičiuoklė'!$E$10)+A17*(12/p),DAY('Investicijų skaičiuoklė'!$E$10)))))))</f>
        <v>45776</v>
      </c>
      <c r="C17" s="29">
        <f t="shared" si="0"/>
        <v>10000</v>
      </c>
      <c r="D17" s="29">
        <f t="shared" si="1"/>
        <v>500</v>
      </c>
      <c r="E17" s="29">
        <f>IF(A17="","",A+SUM($D$2:D16))</f>
        <v>7500</v>
      </c>
      <c r="F17" s="29">
        <f>IF(A17="","",SUM(D$1:D17)+PV)</f>
        <v>17500</v>
      </c>
      <c r="G17" s="29">
        <f>IF(A17="","",IF(INV_Parinktys!$B$17=INV_Parinktys!$A$10,I16*( (1+rate)^(B17-B16)-1 ),I16*rate))</f>
        <v>121.90965900771259</v>
      </c>
      <c r="H17" s="29">
        <f>IF(D17="","",SUM(G$1:G17))</f>
        <v>1408.3585101647859</v>
      </c>
      <c r="I17" s="29">
        <f t="shared" si="2"/>
        <v>18908.358510164788</v>
      </c>
      <c r="J17" s="28">
        <f ca="1">_xlfn.IFNA(INDEX(Paskola_LNT!$I$2:$I$1000,MATCH(INV_Lentele!B17,Paskola_LNT!$B$2:$B$1000,0)),IF(AND(J16&lt;&gt;"",A17&lt;&gt;""),J16,""))</f>
        <v>18014.316727858004</v>
      </c>
    </row>
    <row r="18" spans="1:10" x14ac:dyDescent="0.25">
      <c r="A18" s="16">
        <f>IF(I17="","",IF(A17&gt;='Investicijų skaičiuoklė'!$E$9*p,"",A17+1))</f>
        <v>16</v>
      </c>
      <c r="B18" s="27">
        <f ca="1">IF(A18="","",IF(p=52,B17+7,IF(p=26,B17+14,IF(p=24,IF(MOD(A18,2)=0,EDATE('Investicijų skaičiuoklė'!$E$10,A18/2),B17+14),IF(DAY(DATE(YEAR('Investicijų skaičiuoklė'!$E$10),MONTH('Investicijų skaičiuoklė'!$E$10)+(A18-1)*(12/p),DAY('Investicijų skaičiuoklė'!$E$10)))&lt;&gt;DAY('Investicijų skaičiuoklė'!$E$10),DATE(YEAR('Investicijų skaičiuoklė'!$E$10),MONTH('Investicijų skaičiuoklė'!$E$10)+A18*(12/p)+1,0),DATE(YEAR('Investicijų skaičiuoklė'!$E$10),MONTH('Investicijų skaičiuoklė'!$E$10)+A18*(12/p),DAY('Investicijų skaičiuoklė'!$E$10)))))))</f>
        <v>45806</v>
      </c>
      <c r="C18" s="29">
        <f t="shared" si="0"/>
        <v>10000</v>
      </c>
      <c r="D18" s="29">
        <f t="shared" si="1"/>
        <v>500</v>
      </c>
      <c r="E18" s="29">
        <f>IF(A18="","",A+SUM($D$2:D17))</f>
        <v>8000</v>
      </c>
      <c r="F18" s="29">
        <f>IF(A18="","",SUM(D$1:D18)+PV)</f>
        <v>18000</v>
      </c>
      <c r="G18" s="29">
        <f>IF(A18="","",IF(INV_Parinktys!$B$17=INV_Parinktys!$A$10,I17*( (1+rate)^(B18-B17)-1 ),I17*rate))</f>
        <v>126.0557234010973</v>
      </c>
      <c r="H18" s="29">
        <f>IF(D18="","",SUM(G$1:G18))</f>
        <v>1534.4142335658833</v>
      </c>
      <c r="I18" s="29">
        <f t="shared" si="2"/>
        <v>19534.414233565883</v>
      </c>
      <c r="J18" s="28">
        <f ca="1">_xlfn.IFNA(INDEX(Paskola_LNT!$I$2:$I$1000,MATCH(INV_Lentele!B18,Paskola_LNT!$B$2:$B$1000,0)),IF(AND(J17&lt;&gt;"",A18&lt;&gt;""),J17,""))</f>
        <v>18559.352519677646</v>
      </c>
    </row>
    <row r="19" spans="1:10" x14ac:dyDescent="0.25">
      <c r="A19" s="16">
        <f>IF(I18="","",IF(A18&gt;='Investicijų skaičiuoklė'!$E$9*p,"",A18+1))</f>
        <v>17</v>
      </c>
      <c r="B19" s="27">
        <f ca="1">IF(A19="","",IF(p=52,B18+7,IF(p=26,B18+14,IF(p=24,IF(MOD(A19,2)=0,EDATE('Investicijų skaičiuoklė'!$E$10,A19/2),B18+14),IF(DAY(DATE(YEAR('Investicijų skaičiuoklė'!$E$10),MONTH('Investicijų skaičiuoklė'!$E$10)+(A19-1)*(12/p),DAY('Investicijų skaičiuoklė'!$E$10)))&lt;&gt;DAY('Investicijų skaičiuoklė'!$E$10),DATE(YEAR('Investicijų skaičiuoklė'!$E$10),MONTH('Investicijų skaičiuoklė'!$E$10)+A19*(12/p)+1,0),DATE(YEAR('Investicijų skaičiuoklė'!$E$10),MONTH('Investicijų skaičiuoklė'!$E$10)+A19*(12/p),DAY('Investicijų skaičiuoklė'!$E$10)))))))</f>
        <v>45837</v>
      </c>
      <c r="C19" s="29">
        <f t="shared" si="0"/>
        <v>10000</v>
      </c>
      <c r="D19" s="29">
        <f t="shared" si="1"/>
        <v>500</v>
      </c>
      <c r="E19" s="29">
        <f>IF(A19="","",A+SUM($D$2:D18))</f>
        <v>8500</v>
      </c>
      <c r="F19" s="29">
        <f>IF(A19="","",SUM(D$1:D19)+PV)</f>
        <v>18500</v>
      </c>
      <c r="G19" s="29">
        <f>IF(A19="","",IF(INV_Parinktys!$B$17=INV_Parinktys!$A$10,I18*( (1+rate)^(B19-B18)-1 ),I18*rate))</f>
        <v>130.22942822377124</v>
      </c>
      <c r="H19" s="29">
        <f>IF(D19="","",SUM(G$1:G19))</f>
        <v>1664.6436617896545</v>
      </c>
      <c r="I19" s="29">
        <f t="shared" si="2"/>
        <v>20164.643661789654</v>
      </c>
      <c r="J19" s="28">
        <f ca="1">_xlfn.IFNA(INDEX(Paskola_LNT!$I$2:$I$1000,MATCH(INV_Lentele!B19,Paskola_LNT!$B$2:$B$1000,0)),IF(AND(J18&lt;&gt;"",A19&lt;&gt;""),J18,""))</f>
        <v>19105.75090097684</v>
      </c>
    </row>
    <row r="20" spans="1:10" x14ac:dyDescent="0.25">
      <c r="A20" s="16">
        <f>IF(I19="","",IF(A19&gt;='Investicijų skaičiuoklė'!$E$9*p,"",A19+1))</f>
        <v>18</v>
      </c>
      <c r="B20" s="27">
        <f ca="1">IF(A20="","",IF(p=52,B19+7,IF(p=26,B19+14,IF(p=24,IF(MOD(A20,2)=0,EDATE('Investicijų skaičiuoklė'!$E$10,A20/2),B19+14),IF(DAY(DATE(YEAR('Investicijų skaičiuoklė'!$E$10),MONTH('Investicijų skaičiuoklė'!$E$10)+(A20-1)*(12/p),DAY('Investicijų skaičiuoklė'!$E$10)))&lt;&gt;DAY('Investicijų skaičiuoklė'!$E$10),DATE(YEAR('Investicijų skaičiuoklė'!$E$10),MONTH('Investicijų skaičiuoklė'!$E$10)+A20*(12/p)+1,0),DATE(YEAR('Investicijų skaičiuoklė'!$E$10),MONTH('Investicijų skaičiuoklė'!$E$10)+A20*(12/p),DAY('Investicijų skaičiuoklė'!$E$10)))))))</f>
        <v>45867</v>
      </c>
      <c r="C20" s="29">
        <f t="shared" si="0"/>
        <v>10000</v>
      </c>
      <c r="D20" s="29">
        <f t="shared" si="1"/>
        <v>500</v>
      </c>
      <c r="E20" s="29">
        <f>IF(A20="","",A+SUM($D$2:D19))</f>
        <v>9000</v>
      </c>
      <c r="F20" s="29">
        <f>IF(A20="","",SUM(D$1:D20)+PV)</f>
        <v>19000</v>
      </c>
      <c r="G20" s="29">
        <f>IF(A20="","",IF(INV_Parinktys!$B$17=INV_Parinktys!$A$10,I19*( (1+rate)^(B20-B19)-1 ),I19*rate))</f>
        <v>134.43095774526299</v>
      </c>
      <c r="H20" s="29">
        <f>IF(D20="","",SUM(G$1:G20))</f>
        <v>1799.0746195349175</v>
      </c>
      <c r="I20" s="29">
        <f t="shared" si="2"/>
        <v>20799.074619534917</v>
      </c>
      <c r="J20" s="28">
        <f ca="1">_xlfn.IFNA(INDEX(Paskola_LNT!$I$2:$I$1000,MATCH(INV_Lentele!B20,Paskola_LNT!$B$2:$B$1000,0)),IF(AND(J19&lt;&gt;"",A20&lt;&gt;""),J19,""))</f>
        <v>19653.515278229283</v>
      </c>
    </row>
    <row r="21" spans="1:10" x14ac:dyDescent="0.25">
      <c r="A21" s="16">
        <f>IF(I20="","",IF(A20&gt;='Investicijų skaičiuoklė'!$E$9*p,"",A20+1))</f>
        <v>19</v>
      </c>
      <c r="B21" s="27">
        <f ca="1">IF(A21="","",IF(p=52,B20+7,IF(p=26,B20+14,IF(p=24,IF(MOD(A21,2)=0,EDATE('Investicijų skaičiuoklė'!$E$10,A21/2),B20+14),IF(DAY(DATE(YEAR('Investicijų skaičiuoklė'!$E$10),MONTH('Investicijų skaičiuoklė'!$E$10)+(A21-1)*(12/p),DAY('Investicijų skaičiuoklė'!$E$10)))&lt;&gt;DAY('Investicijų skaičiuoklė'!$E$10),DATE(YEAR('Investicijų skaičiuoklė'!$E$10),MONTH('Investicijų skaičiuoklė'!$E$10)+A21*(12/p)+1,0),DATE(YEAR('Investicijų skaičiuoklė'!$E$10),MONTH('Investicijų skaičiuoklė'!$E$10)+A21*(12/p),DAY('Investicijų skaičiuoklė'!$E$10)))))))</f>
        <v>45898</v>
      </c>
      <c r="C21" s="29">
        <f t="shared" si="0"/>
        <v>10000</v>
      </c>
      <c r="D21" s="29">
        <f t="shared" si="1"/>
        <v>500</v>
      </c>
      <c r="E21" s="29">
        <f>IF(A21="","",A+SUM($D$2:D20))</f>
        <v>9500</v>
      </c>
      <c r="F21" s="29">
        <f>IF(A21="","",SUM(D$1:D21)+PV)</f>
        <v>19500</v>
      </c>
      <c r="G21" s="29">
        <f>IF(A21="","",IF(INV_Parinktys!$B$17=INV_Parinktys!$A$10,I20*( (1+rate)^(B21-B20)-1 ),I20*rate))</f>
        <v>138.6604974635647</v>
      </c>
      <c r="H21" s="29">
        <f>IF(D21="","",SUM(G$1:G21))</f>
        <v>1937.7351169984822</v>
      </c>
      <c r="I21" s="29">
        <f t="shared" si="2"/>
        <v>21437.735116998479</v>
      </c>
      <c r="J21" s="28">
        <f ca="1">_xlfn.IFNA(INDEX(Paskola_LNT!$I$2:$I$1000,MATCH(INV_Lentele!B21,Paskola_LNT!$B$2:$B$1000,0)),IF(AND(J20&lt;&gt;"",A21&lt;&gt;""),J20,""))</f>
        <v>20202.649066424856</v>
      </c>
    </row>
    <row r="22" spans="1:10" x14ac:dyDescent="0.25">
      <c r="A22" s="16">
        <f>IF(I21="","",IF(A21&gt;='Investicijų skaičiuoklė'!$E$9*p,"",A21+1))</f>
        <v>20</v>
      </c>
      <c r="B22" s="27">
        <f ca="1">IF(A22="","",IF(p=52,B21+7,IF(p=26,B21+14,IF(p=24,IF(MOD(A22,2)=0,EDATE('Investicijų skaičiuoklė'!$E$10,A22/2),B21+14),IF(DAY(DATE(YEAR('Investicijų skaičiuoklė'!$E$10),MONTH('Investicijų skaičiuoklė'!$E$10)+(A22-1)*(12/p),DAY('Investicijų skaičiuoklė'!$E$10)))&lt;&gt;DAY('Investicijų skaičiuoklė'!$E$10),DATE(YEAR('Investicijų skaičiuoklė'!$E$10),MONTH('Investicijų skaičiuoklė'!$E$10)+A22*(12/p)+1,0),DATE(YEAR('Investicijų skaičiuoklė'!$E$10),MONTH('Investicijų skaičiuoklė'!$E$10)+A22*(12/p),DAY('Investicijų skaičiuoklė'!$E$10)))))))</f>
        <v>45929</v>
      </c>
      <c r="C22" s="29">
        <f t="shared" si="0"/>
        <v>10000</v>
      </c>
      <c r="D22" s="29">
        <f t="shared" si="1"/>
        <v>500</v>
      </c>
      <c r="E22" s="29">
        <f>IF(A22="","",A+SUM($D$2:D21))</f>
        <v>10000</v>
      </c>
      <c r="F22" s="29">
        <f>IF(A22="","",SUM(D$1:D22)+PV)</f>
        <v>20000</v>
      </c>
      <c r="G22" s="29">
        <f>IF(A22="","",IF(INV_Parinktys!$B$17=INV_Parinktys!$A$10,I21*( (1+rate)^(B22-B21)-1 ),I21*rate))</f>
        <v>142.91823411332174</v>
      </c>
      <c r="H22" s="29">
        <f>IF(D22="","",SUM(G$1:G22))</f>
        <v>2080.6533511118041</v>
      </c>
      <c r="I22" s="29">
        <f t="shared" si="2"/>
        <v>22080.6533511118</v>
      </c>
      <c r="J22" s="28">
        <f ca="1">_xlfn.IFNA(INDEX(Paskola_LNT!$I$2:$I$1000,MATCH(INV_Lentele!B22,Paskola_LNT!$B$2:$B$1000,0)),IF(AND(J21&lt;&gt;"",A22&lt;&gt;""),J21,""))</f>
        <v>20753.155689090916</v>
      </c>
    </row>
    <row r="23" spans="1:10" x14ac:dyDescent="0.25">
      <c r="A23" s="16">
        <f>IF(I22="","",IF(A22&gt;='Investicijų skaičiuoklė'!$E$9*p,"",A22+1))</f>
        <v>21</v>
      </c>
      <c r="B23" s="27">
        <f ca="1">IF(A23="","",IF(p=52,B22+7,IF(p=26,B22+14,IF(p=24,IF(MOD(A23,2)=0,EDATE('Investicijų skaičiuoklė'!$E$10,A23/2),B22+14),IF(DAY(DATE(YEAR('Investicijų skaičiuoklė'!$E$10),MONTH('Investicijų skaičiuoklė'!$E$10)+(A23-1)*(12/p),DAY('Investicijų skaičiuoklė'!$E$10)))&lt;&gt;DAY('Investicijų skaičiuoklė'!$E$10),DATE(YEAR('Investicijų skaičiuoklė'!$E$10),MONTH('Investicijų skaičiuoklė'!$E$10)+A23*(12/p)+1,0),DATE(YEAR('Investicijų skaičiuoklė'!$E$10),MONTH('Investicijų skaičiuoklė'!$E$10)+A23*(12/p),DAY('Investicijų skaičiuoklė'!$E$10)))))))</f>
        <v>45959</v>
      </c>
      <c r="C23" s="29">
        <f t="shared" si="0"/>
        <v>10000</v>
      </c>
      <c r="D23" s="29">
        <f t="shared" si="1"/>
        <v>500</v>
      </c>
      <c r="E23" s="29">
        <f>IF(A23="","",A+SUM($D$2:D22))</f>
        <v>10500</v>
      </c>
      <c r="F23" s="29">
        <f>IF(A23="","",SUM(D$1:D23)+PV)</f>
        <v>20500</v>
      </c>
      <c r="G23" s="29">
        <f>IF(A23="","",IF(INV_Parinktys!$B$17=INV_Parinktys!$A$10,I22*( (1+rate)^(B23-B22)-1 ),I22*rate))</f>
        <v>147.20435567407716</v>
      </c>
      <c r="H23" s="29">
        <f>IF(D23="","",SUM(G$1:G23))</f>
        <v>2227.8577067858814</v>
      </c>
      <c r="I23" s="29">
        <f t="shared" si="2"/>
        <v>22727.857706785875</v>
      </c>
      <c r="J23" s="28">
        <f ca="1">_xlfn.IFNA(INDEX(Paskola_LNT!$I$2:$I$1000,MATCH(INV_Lentele!B23,Paskola_LNT!$B$2:$B$1000,0)),IF(AND(J22&lt;&gt;"",A23&lt;&gt;""),J22,""))</f>
        <v>21305.038578313641</v>
      </c>
    </row>
    <row r="24" spans="1:10" x14ac:dyDescent="0.25">
      <c r="A24" s="16">
        <f>IF(I23="","",IF(A23&gt;='Investicijų skaičiuoklė'!$E$9*p,"",A23+1))</f>
        <v>22</v>
      </c>
      <c r="B24" s="27">
        <f ca="1">IF(A24="","",IF(p=52,B23+7,IF(p=26,B23+14,IF(p=24,IF(MOD(A24,2)=0,EDATE('Investicijų skaičiuoklė'!$E$10,A24/2),B23+14),IF(DAY(DATE(YEAR('Investicijų skaičiuoklė'!$E$10),MONTH('Investicijų skaičiuoklė'!$E$10)+(A24-1)*(12/p),DAY('Investicijų skaičiuoklė'!$E$10)))&lt;&gt;DAY('Investicijų skaičiuoklė'!$E$10),DATE(YEAR('Investicijų skaičiuoklė'!$E$10),MONTH('Investicijų skaičiuoklė'!$E$10)+A24*(12/p)+1,0),DATE(YEAR('Investicijų skaičiuoklė'!$E$10),MONTH('Investicijų skaičiuoklė'!$E$10)+A24*(12/p),DAY('Investicijų skaičiuoklė'!$E$10)))))))</f>
        <v>45990</v>
      </c>
      <c r="C24" s="29">
        <f t="shared" si="0"/>
        <v>10000</v>
      </c>
      <c r="D24" s="29">
        <f t="shared" si="1"/>
        <v>500</v>
      </c>
      <c r="E24" s="29">
        <f>IF(A24="","",A+SUM($D$2:D23))</f>
        <v>11000</v>
      </c>
      <c r="F24" s="29">
        <f>IF(A24="","",SUM(D$1:D24)+PV)</f>
        <v>21000</v>
      </c>
      <c r="G24" s="29">
        <f>IF(A24="","",IF(INV_Parinktys!$B$17=INV_Parinktys!$A$10,I23*( (1+rate)^(B24-B23)-1 ),I23*rate))</f>
        <v>151.51905137857096</v>
      </c>
      <c r="H24" s="29">
        <f>IF(D24="","",SUM(G$1:G24))</f>
        <v>2379.3767581644524</v>
      </c>
      <c r="I24" s="29">
        <f t="shared" si="2"/>
        <v>23379.376758164446</v>
      </c>
      <c r="J24" s="28">
        <f ca="1">_xlfn.IFNA(INDEX(Paskola_LNT!$I$2:$I$1000,MATCH(INV_Lentele!B24,Paskola_LNT!$B$2:$B$1000,0)),IF(AND(J23&lt;&gt;"",A24&lt;&gt;""),J23,""))</f>
        <v>21858.301174759425</v>
      </c>
    </row>
    <row r="25" spans="1:10" x14ac:dyDescent="0.25">
      <c r="A25" s="16">
        <f>IF(I24="","",IF(A24&gt;='Investicijų skaičiuoklė'!$E$9*p,"",A24+1))</f>
        <v>23</v>
      </c>
      <c r="B25" s="27">
        <f ca="1">IF(A25="","",IF(p=52,B24+7,IF(p=26,B24+14,IF(p=24,IF(MOD(A25,2)=0,EDATE('Investicijų skaičiuoklė'!$E$10,A25/2),B24+14),IF(DAY(DATE(YEAR('Investicijų skaičiuoklė'!$E$10),MONTH('Investicijų skaičiuoklė'!$E$10)+(A25-1)*(12/p),DAY('Investicijų skaičiuoklė'!$E$10)))&lt;&gt;DAY('Investicijų skaičiuoklė'!$E$10),DATE(YEAR('Investicijų skaičiuoklė'!$E$10),MONTH('Investicijų skaičiuoklė'!$E$10)+A25*(12/p)+1,0),DATE(YEAR('Investicijų skaičiuoklė'!$E$10),MONTH('Investicijų skaičiuoklė'!$E$10)+A25*(12/p),DAY('Investicijų skaičiuoklė'!$E$10)))))))</f>
        <v>46020</v>
      </c>
      <c r="C25" s="29">
        <f t="shared" si="0"/>
        <v>10000</v>
      </c>
      <c r="D25" s="29">
        <f t="shared" si="1"/>
        <v>500</v>
      </c>
      <c r="E25" s="29">
        <f>IF(A25="","",A+SUM($D$2:D24))</f>
        <v>11500</v>
      </c>
      <c r="F25" s="29">
        <f>IF(A25="","",SUM(D$1:D25)+PV)</f>
        <v>21500</v>
      </c>
      <c r="G25" s="29">
        <f>IF(A25="","",IF(INV_Parinktys!$B$17=INV_Parinktys!$A$10,I24*( (1+rate)^(B25-B24)-1 ),I24*rate))</f>
        <v>155.86251172109471</v>
      </c>
      <c r="H25" s="29">
        <f>IF(D25="","",SUM(G$1:G25))</f>
        <v>2535.2392698855469</v>
      </c>
      <c r="I25" s="29">
        <f t="shared" si="2"/>
        <v>24035.23926988554</v>
      </c>
      <c r="J25" s="28">
        <f ca="1">_xlfn.IFNA(INDEX(Paskola_LNT!$I$2:$I$1000,MATCH(INV_Lentele!B25,Paskola_LNT!$B$2:$B$1000,0)),IF(AND(J24&lt;&gt;"",A25&lt;&gt;""),J24,""))</f>
        <v>22412.946927696321</v>
      </c>
    </row>
    <row r="26" spans="1:10" x14ac:dyDescent="0.25">
      <c r="A26" s="16">
        <f>IF(I25="","",IF(A25&gt;='Investicijų skaičiuoklė'!$E$9*p,"",A25+1))</f>
        <v>24</v>
      </c>
      <c r="B26" s="27">
        <f ca="1">IF(A26="","",IF(p=52,B25+7,IF(p=26,B25+14,IF(p=24,IF(MOD(A26,2)=0,EDATE('Investicijų skaičiuoklė'!$E$10,A26/2),B25+14),IF(DAY(DATE(YEAR('Investicijų skaičiuoklė'!$E$10),MONTH('Investicijų skaičiuoklė'!$E$10)+(A26-1)*(12/p),DAY('Investicijų skaičiuoklė'!$E$10)))&lt;&gt;DAY('Investicijų skaičiuoklė'!$E$10),DATE(YEAR('Investicijų skaičiuoklė'!$E$10),MONTH('Investicijų skaičiuoklė'!$E$10)+A26*(12/p)+1,0),DATE(YEAR('Investicijų skaičiuoklė'!$E$10),MONTH('Investicijų skaičiuoklė'!$E$10)+A26*(12/p),DAY('Investicijų skaičiuoklė'!$E$10)))))))</f>
        <v>46051</v>
      </c>
      <c r="C26" s="29">
        <f t="shared" si="0"/>
        <v>10000</v>
      </c>
      <c r="D26" s="29">
        <f t="shared" si="1"/>
        <v>500</v>
      </c>
      <c r="E26" s="29">
        <f>IF(A26="","",A+SUM($D$2:D25))</f>
        <v>12000</v>
      </c>
      <c r="F26" s="29">
        <f>IF(A26="","",SUM(D$1:D26)+PV)</f>
        <v>22000</v>
      </c>
      <c r="G26" s="29">
        <f>IF(A26="","",IF(INV_Parinktys!$B$17=INV_Parinktys!$A$10,I25*( (1+rate)^(B26-B25)-1 ),I25*rate))</f>
        <v>160.23492846590196</v>
      </c>
      <c r="H26" s="29">
        <f>IF(D26="","",SUM(G$1:G26))</f>
        <v>2695.4741983514491</v>
      </c>
      <c r="I26" s="29">
        <f t="shared" si="2"/>
        <v>24695.474198351443</v>
      </c>
      <c r="J26" s="28">
        <f ca="1">_xlfn.IFNA(INDEX(Paskola_LNT!$I$2:$I$1000,MATCH(INV_Lentele!B26,Paskola_LNT!$B$2:$B$1000,0)),IF(AND(J25&lt;&gt;"",A26&lt;&gt;""),J25,""))</f>
        <v>22968.979295015561</v>
      </c>
    </row>
    <row r="27" spans="1:10" x14ac:dyDescent="0.25">
      <c r="A27" s="16">
        <f>IF(I26="","",IF(A26&gt;='Investicijų skaičiuoklė'!$E$9*p,"",A26+1))</f>
        <v>25</v>
      </c>
      <c r="B27" s="27">
        <f ca="1">IF(A27="","",IF(p=52,B26+7,IF(p=26,B26+14,IF(p=24,IF(MOD(A27,2)=0,EDATE('Investicijų skaičiuoklė'!$E$10,A27/2),B26+14),IF(DAY(DATE(YEAR('Investicijų skaičiuoklė'!$E$10),MONTH('Investicijų skaičiuoklė'!$E$10)+(A27-1)*(12/p),DAY('Investicijų skaičiuoklė'!$E$10)))&lt;&gt;DAY('Investicijų skaičiuoklė'!$E$10),DATE(YEAR('Investicijų skaičiuoklė'!$E$10),MONTH('Investicijų skaičiuoklė'!$E$10)+A27*(12/p)+1,0),DATE(YEAR('Investicijų skaičiuoklė'!$E$10),MONTH('Investicijų skaičiuoklė'!$E$10)+A27*(12/p),DAY('Investicijų skaičiuoklė'!$E$10)))))))</f>
        <v>46082</v>
      </c>
      <c r="C27" s="29">
        <f t="shared" si="0"/>
        <v>10000</v>
      </c>
      <c r="D27" s="29">
        <f t="shared" si="1"/>
        <v>500</v>
      </c>
      <c r="E27" s="29">
        <f>IF(A27="","",A+SUM($D$2:D26))</f>
        <v>12500</v>
      </c>
      <c r="F27" s="29">
        <f>IF(A27="","",SUM(D$1:D27)+PV)</f>
        <v>22500</v>
      </c>
      <c r="G27" s="29">
        <f>IF(A27="","",IF(INV_Parinktys!$B$17=INV_Parinktys!$A$10,I26*( (1+rate)^(B27-B26)-1 ),I26*rate))</f>
        <v>164.6364946556746</v>
      </c>
      <c r="H27" s="29">
        <f>IF(D27="","",SUM(G$1:G27))</f>
        <v>2860.1106930071237</v>
      </c>
      <c r="I27" s="29">
        <f t="shared" si="2"/>
        <v>25360.110693007118</v>
      </c>
      <c r="J27" s="28">
        <f ca="1">_xlfn.IFNA(INDEX(Paskola_LNT!$I$2:$I$1000,MATCH(INV_Lentele!B27,Paskola_LNT!$B$2:$B$1000,0)),IF(AND(J26&lt;&gt;"",A27&lt;&gt;""),J26,""))</f>
        <v>23526.4017432531</v>
      </c>
    </row>
    <row r="28" spans="1:10" x14ac:dyDescent="0.25">
      <c r="A28" s="16">
        <f>IF(I27="","",IF(A27&gt;='Investicijų skaičiuoklė'!$E$9*p,"",A27+1))</f>
        <v>26</v>
      </c>
      <c r="B28" s="27">
        <f ca="1">IF(A28="","",IF(p=52,B27+7,IF(p=26,B27+14,IF(p=24,IF(MOD(A28,2)=0,EDATE('Investicijų skaičiuoklė'!$E$10,A28/2),B27+14),IF(DAY(DATE(YEAR('Investicijų skaičiuoklė'!$E$10),MONTH('Investicijų skaičiuoklė'!$E$10)+(A28-1)*(12/p),DAY('Investicijų skaičiuoklė'!$E$10)))&lt;&gt;DAY('Investicijų skaičiuoklė'!$E$10),DATE(YEAR('Investicijų skaičiuoklė'!$E$10),MONTH('Investicijų skaičiuoklė'!$E$10)+A28*(12/p)+1,0),DATE(YEAR('Investicijų skaičiuoklė'!$E$10),MONTH('Investicijų skaičiuoklė'!$E$10)+A28*(12/p),DAY('Investicijų skaičiuoklė'!$E$10)))))))</f>
        <v>46112</v>
      </c>
      <c r="C28" s="29">
        <f t="shared" si="0"/>
        <v>10000</v>
      </c>
      <c r="D28" s="29">
        <f t="shared" si="1"/>
        <v>500</v>
      </c>
      <c r="E28" s="29">
        <f>IF(A28="","",A+SUM($D$2:D27))</f>
        <v>13000</v>
      </c>
      <c r="F28" s="29">
        <f>IF(A28="","",SUM(D$1:D28)+PV)</f>
        <v>23000</v>
      </c>
      <c r="G28" s="29">
        <f>IF(A28="","",IF(INV_Parinktys!$B$17=INV_Parinktys!$A$10,I27*( (1+rate)^(B28-B27)-1 ),I27*rate))</f>
        <v>169.06740462004572</v>
      </c>
      <c r="H28" s="29">
        <f>IF(D28="","",SUM(G$1:G28))</f>
        <v>3029.1780976271693</v>
      </c>
      <c r="I28" s="29">
        <f t="shared" si="2"/>
        <v>26029.178097627166</v>
      </c>
      <c r="J28" s="28">
        <f ca="1">_xlfn.IFNA(INDEX(Paskola_LNT!$I$2:$I$1000,MATCH(INV_Lentele!B28,Paskola_LNT!$B$2:$B$1000,0)),IF(AND(J27&lt;&gt;"",A28&lt;&gt;""),J27,""))</f>
        <v>24085.21774761123</v>
      </c>
    </row>
    <row r="29" spans="1:10" x14ac:dyDescent="0.25">
      <c r="A29" s="16">
        <f>IF(I28="","",IF(A28&gt;='Investicijų skaičiuoklė'!$E$9*p,"",A28+1))</f>
        <v>27</v>
      </c>
      <c r="B29" s="27">
        <f ca="1">IF(A29="","",IF(p=52,B28+7,IF(p=26,B28+14,IF(p=24,IF(MOD(A29,2)=0,EDATE('Investicijų skaičiuoklė'!$E$10,A29/2),B28+14),IF(DAY(DATE(YEAR('Investicijų skaičiuoklė'!$E$10),MONTH('Investicijų skaičiuoklė'!$E$10)+(A29-1)*(12/p),DAY('Investicijų skaičiuoklė'!$E$10)))&lt;&gt;DAY('Investicijų skaičiuoklė'!$E$10),DATE(YEAR('Investicijų skaičiuoklė'!$E$10),MONTH('Investicijų skaičiuoklė'!$E$10)+A29*(12/p)+1,0),DATE(YEAR('Investicijų skaičiuoklė'!$E$10),MONTH('Investicijų skaičiuoklė'!$E$10)+A29*(12/p),DAY('Investicijų skaičiuoklė'!$E$10)))))))</f>
        <v>46141</v>
      </c>
      <c r="C29" s="29">
        <f t="shared" si="0"/>
        <v>10000</v>
      </c>
      <c r="D29" s="29">
        <f t="shared" si="1"/>
        <v>500</v>
      </c>
      <c r="E29" s="29">
        <f>IF(A29="","",A+SUM($D$2:D28))</f>
        <v>13500</v>
      </c>
      <c r="F29" s="29">
        <f>IF(A29="","",SUM(D$1:D29)+PV)</f>
        <v>23500</v>
      </c>
      <c r="G29" s="29">
        <f>IF(A29="","",IF(INV_Parinktys!$B$17=INV_Parinktys!$A$10,I28*( (1+rate)^(B29-B28)-1 ),I28*rate))</f>
        <v>173.52785398417933</v>
      </c>
      <c r="H29" s="29">
        <f>IF(D29="","",SUM(G$1:G29))</f>
        <v>3202.7059516113486</v>
      </c>
      <c r="I29" s="29">
        <f t="shared" si="2"/>
        <v>26702.705951611344</v>
      </c>
      <c r="J29" s="28">
        <f ca="1">_xlfn.IFNA(INDEX(Paskola_LNT!$I$2:$I$1000,MATCH(INV_Lentele!B29,Paskola_LNT!$B$2:$B$1000,0)),IF(AND(J28&lt;&gt;"",A29&lt;&gt;""),J28,""))</f>
        <v>24645.430791980256</v>
      </c>
    </row>
    <row r="30" spans="1:10" x14ac:dyDescent="0.25">
      <c r="A30" s="16">
        <f>IF(I29="","",IF(A29&gt;='Investicijų skaičiuoklė'!$E$9*p,"",A29+1))</f>
        <v>28</v>
      </c>
      <c r="B30" s="27">
        <f ca="1">IF(A30="","",IF(p=52,B29+7,IF(p=26,B29+14,IF(p=24,IF(MOD(A30,2)=0,EDATE('Investicijų skaičiuoklė'!$E$10,A30/2),B29+14),IF(DAY(DATE(YEAR('Investicijų skaičiuoklė'!$E$10),MONTH('Investicijų skaičiuoklė'!$E$10)+(A30-1)*(12/p),DAY('Investicijų skaičiuoklė'!$E$10)))&lt;&gt;DAY('Investicijų skaičiuoklė'!$E$10),DATE(YEAR('Investicijų skaičiuoklė'!$E$10),MONTH('Investicijų skaičiuoklė'!$E$10)+A30*(12/p)+1,0),DATE(YEAR('Investicijų skaičiuoklė'!$E$10),MONTH('Investicijų skaičiuoklė'!$E$10)+A30*(12/p),DAY('Investicijų skaičiuoklė'!$E$10)))))))</f>
        <v>46171</v>
      </c>
      <c r="C30" s="29">
        <f t="shared" si="0"/>
        <v>10000</v>
      </c>
      <c r="D30" s="29">
        <f t="shared" si="1"/>
        <v>500</v>
      </c>
      <c r="E30" s="29">
        <f>IF(A30="","",A+SUM($D$2:D29))</f>
        <v>14000</v>
      </c>
      <c r="F30" s="29">
        <f>IF(A30="","",SUM(D$1:D30)+PV)</f>
        <v>24000</v>
      </c>
      <c r="G30" s="29">
        <f>IF(A30="","",IF(INV_Parinktys!$B$17=INV_Parinktys!$A$10,I29*( (1+rate)^(B30-B29)-1 ),I29*rate))</f>
        <v>178.01803967740713</v>
      </c>
      <c r="H30" s="29">
        <f>IF(D30="","",SUM(G$1:G30))</f>
        <v>3380.7239912887558</v>
      </c>
      <c r="I30" s="29">
        <f t="shared" si="2"/>
        <v>27380.723991288753</v>
      </c>
      <c r="J30" s="28">
        <f ca="1">_xlfn.IFNA(INDEX(Paskola_LNT!$I$2:$I$1000,MATCH(INV_Lentele!B30,Paskola_LNT!$B$2:$B$1000,0)),IF(AND(J29&lt;&gt;"",A30&lt;&gt;""),J29,""))</f>
        <v>25207.044368960203</v>
      </c>
    </row>
    <row r="31" spans="1:10" x14ac:dyDescent="0.25">
      <c r="A31" s="16">
        <f>IF(I30="","",IF(A30&gt;='Investicijų skaičiuoklė'!$E$9*p,"",A30+1))</f>
        <v>29</v>
      </c>
      <c r="B31" s="27">
        <f ca="1">IF(A31="","",IF(p=52,B30+7,IF(p=26,B30+14,IF(p=24,IF(MOD(A31,2)=0,EDATE('Investicijų skaičiuoklė'!$E$10,A31/2),B30+14),IF(DAY(DATE(YEAR('Investicijų skaičiuoklė'!$E$10),MONTH('Investicijų skaičiuoklė'!$E$10)+(A31-1)*(12/p),DAY('Investicijų skaičiuoklė'!$E$10)))&lt;&gt;DAY('Investicijų skaičiuoklė'!$E$10),DATE(YEAR('Investicijų skaičiuoklė'!$E$10),MONTH('Investicijų skaičiuoklė'!$E$10)+A31*(12/p)+1,0),DATE(YEAR('Investicijų skaičiuoklė'!$E$10),MONTH('Investicijų skaičiuoklė'!$E$10)+A31*(12/p),DAY('Investicijų skaičiuoklė'!$E$10)))))))</f>
        <v>46202</v>
      </c>
      <c r="C31" s="29">
        <f t="shared" si="0"/>
        <v>10000</v>
      </c>
      <c r="D31" s="29">
        <f t="shared" si="1"/>
        <v>500</v>
      </c>
      <c r="E31" s="29">
        <f>IF(A31="","",A+SUM($D$2:D30))</f>
        <v>14500</v>
      </c>
      <c r="F31" s="29">
        <f>IF(A31="","",SUM(D$1:D31)+PV)</f>
        <v>24500</v>
      </c>
      <c r="G31" s="29">
        <f>IF(A31="","",IF(INV_Parinktys!$B$17=INV_Parinktys!$A$10,I30*( (1+rate)^(B31-B30)-1 ),I30*rate))</f>
        <v>182.53815994192314</v>
      </c>
      <c r="H31" s="29">
        <f>IF(D31="","",SUM(G$1:G31))</f>
        <v>3563.2621512306787</v>
      </c>
      <c r="I31" s="29">
        <f t="shared" si="2"/>
        <v>28063.262151230676</v>
      </c>
      <c r="J31" s="28">
        <f ca="1">_xlfn.IFNA(INDEX(Paskola_LNT!$I$2:$I$1000,MATCH(INV_Lentele!B31,Paskola_LNT!$B$2:$B$1000,0)),IF(AND(J30&lt;&gt;"",A31&lt;&gt;""),J30,""))</f>
        <v>25770.061979882601</v>
      </c>
    </row>
    <row r="32" spans="1:10" x14ac:dyDescent="0.25">
      <c r="A32" s="16">
        <f>IF(I31="","",IF(A31&gt;='Investicijų skaičiuoklė'!$E$9*p,"",A31+1))</f>
        <v>30</v>
      </c>
      <c r="B32" s="27">
        <f ca="1">IF(A32="","",IF(p=52,B31+7,IF(p=26,B31+14,IF(p=24,IF(MOD(A32,2)=0,EDATE('Investicijų skaičiuoklė'!$E$10,A32/2),B31+14),IF(DAY(DATE(YEAR('Investicijų skaičiuoklė'!$E$10),MONTH('Investicijų skaičiuoklė'!$E$10)+(A32-1)*(12/p),DAY('Investicijų skaičiuoklė'!$E$10)))&lt;&gt;DAY('Investicijų skaičiuoklė'!$E$10),DATE(YEAR('Investicijų skaičiuoklė'!$E$10),MONTH('Investicijų skaičiuoklė'!$E$10)+A32*(12/p)+1,0),DATE(YEAR('Investicijų skaičiuoklė'!$E$10),MONTH('Investicijų skaičiuoklė'!$E$10)+A32*(12/p),DAY('Investicijų skaičiuoklė'!$E$10)))))))</f>
        <v>46232</v>
      </c>
      <c r="C32" s="29">
        <f t="shared" si="0"/>
        <v>10000</v>
      </c>
      <c r="D32" s="29">
        <f t="shared" si="1"/>
        <v>500</v>
      </c>
      <c r="E32" s="29">
        <f>IF(A32="","",A+SUM($D$2:D31))</f>
        <v>15000</v>
      </c>
      <c r="F32" s="29">
        <f>IF(A32="","",SUM(D$1:D32)+PV)</f>
        <v>25000</v>
      </c>
      <c r="G32" s="29">
        <f>IF(A32="","",IF(INV_Parinktys!$B$17=INV_Parinktys!$A$10,I31*( (1+rate)^(B32-B31)-1 ),I31*rate))</f>
        <v>187.08841434153592</v>
      </c>
      <c r="H32" s="29">
        <f>IF(D32="","",SUM(G$1:G32))</f>
        <v>3750.3505655722147</v>
      </c>
      <c r="I32" s="29">
        <f t="shared" si="2"/>
        <v>28750.350565572211</v>
      </c>
      <c r="J32" s="28">
        <f ca="1">_xlfn.IFNA(INDEX(Paskola_LNT!$I$2:$I$1000,MATCH(INV_Lentele!B32,Paskola_LNT!$B$2:$B$1000,0)),IF(AND(J31&lt;&gt;"",A32&lt;&gt;""),J31,""))</f>
        <v>26334.487134832307</v>
      </c>
    </row>
    <row r="33" spans="1:10" x14ac:dyDescent="0.25">
      <c r="A33" s="16">
        <f>IF(I32="","",IF(A32&gt;='Investicijų skaičiuoklė'!$E$9*p,"",A32+1))</f>
        <v>31</v>
      </c>
      <c r="B33" s="27">
        <f ca="1">IF(A33="","",IF(p=52,B32+7,IF(p=26,B32+14,IF(p=24,IF(MOD(A33,2)=0,EDATE('Investicijų skaičiuoklė'!$E$10,A33/2),B32+14),IF(DAY(DATE(YEAR('Investicijų skaičiuoklė'!$E$10),MONTH('Investicijų skaičiuoklė'!$E$10)+(A33-1)*(12/p),DAY('Investicijų skaičiuoklė'!$E$10)))&lt;&gt;DAY('Investicijų skaičiuoklė'!$E$10),DATE(YEAR('Investicijų skaičiuoklė'!$E$10),MONTH('Investicijų skaičiuoklė'!$E$10)+A33*(12/p)+1,0),DATE(YEAR('Investicijų skaičiuoklė'!$E$10),MONTH('Investicijų skaičiuoklė'!$E$10)+A33*(12/p),DAY('Investicijų skaičiuoklė'!$E$10)))))))</f>
        <v>46263</v>
      </c>
      <c r="C33" s="29">
        <f t="shared" si="0"/>
        <v>10000</v>
      </c>
      <c r="D33" s="29">
        <f t="shared" si="1"/>
        <v>500</v>
      </c>
      <c r="E33" s="29">
        <f>IF(A33="","",A+SUM($D$2:D32))</f>
        <v>15500</v>
      </c>
      <c r="F33" s="29">
        <f>IF(A33="","",SUM(D$1:D33)+PV)</f>
        <v>25500</v>
      </c>
      <c r="G33" s="29">
        <f>IF(A33="","",IF(INV_Parinktys!$B$17=INV_Parinktys!$A$10,I32*( (1+rate)^(B33-B32)-1 ),I32*rate))</f>
        <v>191.66900377047946</v>
      </c>
      <c r="H33" s="29">
        <f>IF(D33="","",SUM(G$1:G33))</f>
        <v>3942.019569342694</v>
      </c>
      <c r="I33" s="29">
        <f t="shared" si="2"/>
        <v>29442.01956934269</v>
      </c>
      <c r="J33" s="28">
        <f ca="1">_xlfn.IFNA(INDEX(Paskola_LNT!$I$2:$I$1000,MATCH(INV_Lentele!B33,Paskola_LNT!$B$2:$B$1000,0)),IF(AND(J32&lt;&gt;"",A33&lt;&gt;""),J32,""))</f>
        <v>26900.323352669388</v>
      </c>
    </row>
    <row r="34" spans="1:10" x14ac:dyDescent="0.25">
      <c r="A34" s="16">
        <f>IF(I33="","",IF(A33&gt;='Investicijų skaičiuoklė'!$E$9*p,"",A33+1))</f>
        <v>32</v>
      </c>
      <c r="B34" s="27">
        <f ca="1">IF(A34="","",IF(p=52,B33+7,IF(p=26,B33+14,IF(p=24,IF(MOD(A34,2)=0,EDATE('Investicijų skaičiuoklė'!$E$10,A34/2),B33+14),IF(DAY(DATE(YEAR('Investicijų skaičiuoklė'!$E$10),MONTH('Investicijų skaičiuoklė'!$E$10)+(A34-1)*(12/p),DAY('Investicijų skaičiuoklė'!$E$10)))&lt;&gt;DAY('Investicijų skaičiuoklė'!$E$10),DATE(YEAR('Investicijų skaičiuoklė'!$E$10),MONTH('Investicijų skaičiuoklė'!$E$10)+A34*(12/p)+1,0),DATE(YEAR('Investicijų skaičiuoklė'!$E$10),MONTH('Investicijų skaičiuoklė'!$E$10)+A34*(12/p),DAY('Investicijų skaičiuoklė'!$E$10)))))))</f>
        <v>46294</v>
      </c>
      <c r="C34" s="29">
        <f t="shared" si="0"/>
        <v>10000</v>
      </c>
      <c r="D34" s="29">
        <f t="shared" si="1"/>
        <v>500</v>
      </c>
      <c r="E34" s="29">
        <f>IF(A34="","",A+SUM($D$2:D33))</f>
        <v>16000</v>
      </c>
      <c r="F34" s="29">
        <f>IF(A34="","",SUM(D$1:D34)+PV)</f>
        <v>26000</v>
      </c>
      <c r="G34" s="29">
        <f>IF(A34="","",IF(INV_Parinktys!$B$17=INV_Parinktys!$A$10,I33*( (1+rate)^(B34-B33)-1 ),I33*rate))</f>
        <v>196.28013046228259</v>
      </c>
      <c r="H34" s="29">
        <f>IF(D34="","",SUM(G$1:G34))</f>
        <v>4138.2996998049766</v>
      </c>
      <c r="I34" s="29">
        <f t="shared" si="2"/>
        <v>30138.299699804971</v>
      </c>
      <c r="J34" s="28">
        <f ca="1">_xlfn.IFNA(INDEX(Paskola_LNT!$I$2:$I$1000,MATCH(INV_Lentele!B34,Paskola_LNT!$B$2:$B$1000,0)),IF(AND(J33&lt;&gt;"",A34&lt;&gt;""),J33,""))</f>
        <v>27467.574161051059</v>
      </c>
    </row>
    <row r="35" spans="1:10" x14ac:dyDescent="0.25">
      <c r="A35" s="16">
        <f>IF(I34="","",IF(A34&gt;='Investicijų skaičiuoklė'!$E$9*p,"",A34+1))</f>
        <v>33</v>
      </c>
      <c r="B35" s="27">
        <f ca="1">IF(A35="","",IF(p=52,B34+7,IF(p=26,B34+14,IF(p=24,IF(MOD(A35,2)=0,EDATE('Investicijų skaičiuoklė'!$E$10,A35/2),B34+14),IF(DAY(DATE(YEAR('Investicijų skaičiuoklė'!$E$10),MONTH('Investicijų skaičiuoklė'!$E$10)+(A35-1)*(12/p),DAY('Investicijų skaičiuoklė'!$E$10)))&lt;&gt;DAY('Investicijų skaičiuoklė'!$E$10),DATE(YEAR('Investicijų skaičiuoklė'!$E$10),MONTH('Investicijų skaičiuoklė'!$E$10)+A35*(12/p)+1,0),DATE(YEAR('Investicijų skaičiuoklė'!$E$10),MONTH('Investicijų skaičiuoklė'!$E$10)+A35*(12/p),DAY('Investicijų skaičiuoklė'!$E$10)))))))</f>
        <v>46324</v>
      </c>
      <c r="C35" s="29">
        <f t="shared" si="0"/>
        <v>10000</v>
      </c>
      <c r="D35" s="29">
        <f t="shared" si="1"/>
        <v>500</v>
      </c>
      <c r="E35" s="29">
        <f>IF(A35="","",A+SUM($D$2:D34))</f>
        <v>16500</v>
      </c>
      <c r="F35" s="29">
        <f>IF(A35="","",SUM(D$1:D35)+PV)</f>
        <v>26500</v>
      </c>
      <c r="G35" s="29">
        <f>IF(A35="","",IF(INV_Parinktys!$B$17=INV_Parinktys!$A$10,I34*( (1+rate)^(B35-B34)-1 ),I34*rate))</f>
        <v>200.92199799869775</v>
      </c>
      <c r="H35" s="29">
        <f>IF(D35="","",SUM(G$1:G35))</f>
        <v>4339.221697803674</v>
      </c>
      <c r="I35" s="29">
        <f t="shared" si="2"/>
        <v>30839.22169780367</v>
      </c>
      <c r="J35" s="28">
        <f ca="1">_xlfn.IFNA(INDEX(Paskola_LNT!$I$2:$I$1000,MATCH(INV_Lentele!B35,Paskola_LNT!$B$2:$B$1000,0)),IF(AND(J34&lt;&gt;"",A35&lt;&gt;""),J34,""))</f>
        <v>28036.243096453687</v>
      </c>
    </row>
    <row r="36" spans="1:10" x14ac:dyDescent="0.25">
      <c r="A36" s="16">
        <f>IF(I35="","",IF(A35&gt;='Investicijų skaičiuoklė'!$E$9*p,"",A35+1))</f>
        <v>34</v>
      </c>
      <c r="B36" s="27">
        <f ca="1">IF(A36="","",IF(p=52,B35+7,IF(p=26,B35+14,IF(p=24,IF(MOD(A36,2)=0,EDATE('Investicijų skaičiuoklė'!$E$10,A36/2),B35+14),IF(DAY(DATE(YEAR('Investicijų skaičiuoklė'!$E$10),MONTH('Investicijų skaičiuoklė'!$E$10)+(A36-1)*(12/p),DAY('Investicijų skaičiuoklė'!$E$10)))&lt;&gt;DAY('Investicijų skaičiuoklė'!$E$10),DATE(YEAR('Investicijų skaičiuoklė'!$E$10),MONTH('Investicijų skaičiuoklė'!$E$10)+A36*(12/p)+1,0),DATE(YEAR('Investicijų skaičiuoklė'!$E$10),MONTH('Investicijų skaičiuoklė'!$E$10)+A36*(12/p),DAY('Investicijų skaičiuoklė'!$E$10)))))))</f>
        <v>46355</v>
      </c>
      <c r="C36" s="29">
        <f t="shared" si="0"/>
        <v>10000</v>
      </c>
      <c r="D36" s="29">
        <f t="shared" si="1"/>
        <v>500</v>
      </c>
      <c r="E36" s="29">
        <f>IF(A36="","",A+SUM($D$2:D35))</f>
        <v>17000</v>
      </c>
      <c r="F36" s="29">
        <f>IF(A36="","",SUM(D$1:D36)+PV)</f>
        <v>27000</v>
      </c>
      <c r="G36" s="29">
        <f>IF(A36="","",IF(INV_Parinktys!$B$17=INV_Parinktys!$A$10,I35*( (1+rate)^(B36-B35)-1 ),I35*rate))</f>
        <v>205.59481131868904</v>
      </c>
      <c r="H36" s="29">
        <f>IF(D36="","",SUM(G$1:G36))</f>
        <v>4544.8165091223627</v>
      </c>
      <c r="I36" s="29">
        <f t="shared" si="2"/>
        <v>31544.81650912236</v>
      </c>
      <c r="J36" s="28">
        <f ca="1">_xlfn.IFNA(INDEX(Paskola_LNT!$I$2:$I$1000,MATCH(INV_Lentele!B36,Paskola_LNT!$B$2:$B$1000,0)),IF(AND(J35&lt;&gt;"",A36&lt;&gt;""),J35,""))</f>
        <v>28606.333704194818</v>
      </c>
    </row>
    <row r="37" spans="1:10" x14ac:dyDescent="0.25">
      <c r="A37" s="16">
        <f>IF(I36="","",IF(A36&gt;='Investicijų skaičiuoklė'!$E$9*p,"",A36+1))</f>
        <v>35</v>
      </c>
      <c r="B37" s="27">
        <f ca="1">IF(A37="","",IF(p=52,B36+7,IF(p=26,B36+14,IF(p=24,IF(MOD(A37,2)=0,EDATE('Investicijų skaičiuoklė'!$E$10,A37/2),B36+14),IF(DAY(DATE(YEAR('Investicijų skaičiuoklė'!$E$10),MONTH('Investicijų skaičiuoklė'!$E$10)+(A37-1)*(12/p),DAY('Investicijų skaičiuoklė'!$E$10)))&lt;&gt;DAY('Investicijų skaičiuoklė'!$E$10),DATE(YEAR('Investicijų skaičiuoklė'!$E$10),MONTH('Investicijų skaičiuoklė'!$E$10)+A37*(12/p)+1,0),DATE(YEAR('Investicijų skaičiuoklė'!$E$10),MONTH('Investicijų skaičiuoklė'!$E$10)+A37*(12/p),DAY('Investicijų skaičiuoklė'!$E$10)))))))</f>
        <v>46385</v>
      </c>
      <c r="C37" s="29">
        <f t="shared" si="0"/>
        <v>10000</v>
      </c>
      <c r="D37" s="29">
        <f t="shared" si="1"/>
        <v>500</v>
      </c>
      <c r="E37" s="29">
        <f>IF(A37="","",A+SUM($D$2:D36))</f>
        <v>17500</v>
      </c>
      <c r="F37" s="29">
        <f>IF(A37="","",SUM(D$1:D37)+PV)</f>
        <v>27500</v>
      </c>
      <c r="G37" s="29">
        <f>IF(A37="","",IF(INV_Parinktys!$B$17=INV_Parinktys!$A$10,I36*( (1+rate)^(B37-B36)-1 ),I36*rate))</f>
        <v>210.29877672748026</v>
      </c>
      <c r="H37" s="29">
        <f>IF(D37="","",SUM(G$1:G37))</f>
        <v>4755.1152858498426</v>
      </c>
      <c r="I37" s="29">
        <f t="shared" si="2"/>
        <v>32255.115285849839</v>
      </c>
      <c r="J37" s="28">
        <f ca="1">_xlfn.IFNA(INDEX(Paskola_LNT!$I$2:$I$1000,MATCH(INV_Lentele!B37,Paskola_LNT!$B$2:$B$1000,0)),IF(AND(J36&lt;&gt;"",A37&lt;&gt;""),J36,""))</f>
        <v>29177.849538455303</v>
      </c>
    </row>
    <row r="38" spans="1:10" x14ac:dyDescent="0.25">
      <c r="A38" s="16">
        <f>IF(I37="","",IF(A37&gt;='Investicijų skaičiuoklė'!$E$9*p,"",A37+1))</f>
        <v>36</v>
      </c>
      <c r="B38" s="27">
        <f ca="1">IF(A38="","",IF(p=52,B37+7,IF(p=26,B37+14,IF(p=24,IF(MOD(A38,2)=0,EDATE('Investicijų skaičiuoklė'!$E$10,A38/2),B37+14),IF(DAY(DATE(YEAR('Investicijų skaičiuoklė'!$E$10),MONTH('Investicijų skaičiuoklė'!$E$10)+(A38-1)*(12/p),DAY('Investicijų skaičiuoklė'!$E$10)))&lt;&gt;DAY('Investicijų skaičiuoklė'!$E$10),DATE(YEAR('Investicijų skaičiuoklė'!$E$10),MONTH('Investicijų skaičiuoklė'!$E$10)+A38*(12/p)+1,0),DATE(YEAR('Investicijų skaičiuoklė'!$E$10),MONTH('Investicijų skaičiuoklė'!$E$10)+A38*(12/p),DAY('Investicijų skaičiuoklė'!$E$10)))))))</f>
        <v>46416</v>
      </c>
      <c r="C38" s="29">
        <f t="shared" si="0"/>
        <v>10000</v>
      </c>
      <c r="D38" s="29">
        <f t="shared" si="1"/>
        <v>500</v>
      </c>
      <c r="E38" s="29">
        <f>IF(A38="","",A+SUM($D$2:D37))</f>
        <v>18000</v>
      </c>
      <c r="F38" s="29">
        <f>IF(A38="","",SUM(D$1:D38)+PV)</f>
        <v>28000</v>
      </c>
      <c r="G38" s="29">
        <f>IF(A38="","",IF(INV_Parinktys!$B$17=INV_Parinktys!$A$10,I37*( (1+rate)^(B38-B37)-1 ),I37*rate))</f>
        <v>215.03410190566339</v>
      </c>
      <c r="H38" s="29">
        <f>IF(D38="","",SUM(G$1:G38))</f>
        <v>4970.1493877555058</v>
      </c>
      <c r="I38" s="29">
        <f t="shared" si="2"/>
        <v>32970.149387755504</v>
      </c>
      <c r="J38" s="28">
        <f ca="1">_xlfn.IFNA(INDEX(Paskola_LNT!$I$2:$I$1000,MATCH(INV_Lentele!B38,Paskola_LNT!$B$2:$B$1000,0)),IF(AND(J37&lt;&gt;"",A38&lt;&gt;""),J37,""))</f>
        <v>29750.794162301438</v>
      </c>
    </row>
    <row r="39" spans="1:10" x14ac:dyDescent="0.25">
      <c r="A39" s="16">
        <f>IF(I38="","",IF(A38&gt;='Investicijų skaičiuoklė'!$E$9*p,"",A38+1))</f>
        <v>37</v>
      </c>
      <c r="B39" s="27">
        <f ca="1">IF(A39="","",IF(p=52,B38+7,IF(p=26,B38+14,IF(p=24,IF(MOD(A39,2)=0,EDATE('Investicijų skaičiuoklė'!$E$10,A39/2),B38+14),IF(DAY(DATE(YEAR('Investicijų skaičiuoklė'!$E$10),MONTH('Investicijų skaičiuoklė'!$E$10)+(A39-1)*(12/p),DAY('Investicijų skaičiuoklė'!$E$10)))&lt;&gt;DAY('Investicijų skaičiuoklė'!$E$10),DATE(YEAR('Investicijų skaičiuoklė'!$E$10),MONTH('Investicijų skaičiuoklė'!$E$10)+A39*(12/p)+1,0),DATE(YEAR('Investicijų skaičiuoklė'!$E$10),MONTH('Investicijų skaičiuoklė'!$E$10)+A39*(12/p),DAY('Investicijų skaičiuoklė'!$E$10)))))))</f>
        <v>46447</v>
      </c>
      <c r="C39" s="29">
        <f t="shared" si="0"/>
        <v>10000</v>
      </c>
      <c r="D39" s="29">
        <f t="shared" si="1"/>
        <v>500</v>
      </c>
      <c r="E39" s="29">
        <f>IF(A39="","",A+SUM($D$2:D38))</f>
        <v>18500</v>
      </c>
      <c r="F39" s="29">
        <f>IF(A39="","",SUM(D$1:D39)+PV)</f>
        <v>28500</v>
      </c>
      <c r="G39" s="29">
        <f>IF(A39="","",IF(INV_Parinktys!$B$17=INV_Parinktys!$A$10,I38*( (1+rate)^(B39-B38)-1 ),I38*rate))</f>
        <v>219.80099591836779</v>
      </c>
      <c r="H39" s="29">
        <f>IF(D39="","",SUM(G$1:G39))</f>
        <v>5189.9503836738731</v>
      </c>
      <c r="I39" s="29">
        <f t="shared" si="2"/>
        <v>33689.950383673873</v>
      </c>
      <c r="J39" s="28">
        <f ca="1">_xlfn.IFNA(INDEX(Paskola_LNT!$I$2:$I$1000,MATCH(INV_Lentele!B39,Paskola_LNT!$B$2:$B$1000,0)),IF(AND(J38&lt;&gt;"",A39&lt;&gt;""),J38,""))</f>
        <v>30325.171147707191</v>
      </c>
    </row>
    <row r="40" spans="1:10" x14ac:dyDescent="0.25">
      <c r="A40" s="16">
        <f>IF(I39="","",IF(A39&gt;='Investicijų skaičiuoklė'!$E$9*p,"",A39+1))</f>
        <v>38</v>
      </c>
      <c r="B40" s="27">
        <f ca="1">IF(A40="","",IF(p=52,B39+7,IF(p=26,B39+14,IF(p=24,IF(MOD(A40,2)=0,EDATE('Investicijų skaičiuoklė'!$E$10,A40/2),B39+14),IF(DAY(DATE(YEAR('Investicijų skaičiuoklė'!$E$10),MONTH('Investicijų skaičiuoklė'!$E$10)+(A40-1)*(12/p),DAY('Investicijų skaičiuoklė'!$E$10)))&lt;&gt;DAY('Investicijų skaičiuoklė'!$E$10),DATE(YEAR('Investicijų skaičiuoklė'!$E$10),MONTH('Investicijų skaičiuoklė'!$E$10)+A40*(12/p)+1,0),DATE(YEAR('Investicijų skaičiuoklė'!$E$10),MONTH('Investicijų skaičiuoklė'!$E$10)+A40*(12/p),DAY('Investicijų skaičiuoklė'!$E$10)))))))</f>
        <v>46477</v>
      </c>
      <c r="C40" s="29">
        <f t="shared" si="0"/>
        <v>10000</v>
      </c>
      <c r="D40" s="29">
        <f t="shared" si="1"/>
        <v>500</v>
      </c>
      <c r="E40" s="29">
        <f>IF(A40="","",A+SUM($D$2:D39))</f>
        <v>19000</v>
      </c>
      <c r="F40" s="29">
        <f>IF(A40="","",SUM(D$1:D40)+PV)</f>
        <v>29000</v>
      </c>
      <c r="G40" s="29">
        <f>IF(A40="","",IF(INV_Parinktys!$B$17=INV_Parinktys!$A$10,I39*( (1+rate)^(B40-B39)-1 ),I39*rate))</f>
        <v>224.59966922449019</v>
      </c>
      <c r="H40" s="29">
        <f>IF(D40="","",SUM(G$1:G40))</f>
        <v>5414.550052898363</v>
      </c>
      <c r="I40" s="29">
        <f t="shared" si="2"/>
        <v>34414.550052898361</v>
      </c>
      <c r="J40" s="28">
        <f ca="1">_xlfn.IFNA(INDEX(Paskola_LNT!$I$2:$I$1000,MATCH(INV_Lentele!B40,Paskola_LNT!$B$2:$B$1000,0)),IF(AND(J39&lt;&gt;"",A40&lt;&gt;""),J39,""))</f>
        <v>30900.984075576456</v>
      </c>
    </row>
    <row r="41" spans="1:10" x14ac:dyDescent="0.25">
      <c r="A41" s="16">
        <f>IF(I40="","",IF(A40&gt;='Investicijų skaičiuoklė'!$E$9*p,"",A40+1))</f>
        <v>39</v>
      </c>
      <c r="B41" s="27">
        <f ca="1">IF(A41="","",IF(p=52,B40+7,IF(p=26,B40+14,IF(p=24,IF(MOD(A41,2)=0,EDATE('Investicijų skaičiuoklė'!$E$10,A41/2),B40+14),IF(DAY(DATE(YEAR('Investicijų skaičiuoklė'!$E$10),MONTH('Investicijų skaičiuoklė'!$E$10)+(A41-1)*(12/p),DAY('Investicijų skaičiuoklė'!$E$10)))&lt;&gt;DAY('Investicijų skaičiuoklė'!$E$10),DATE(YEAR('Investicijų skaičiuoklė'!$E$10),MONTH('Investicijų skaičiuoklė'!$E$10)+A41*(12/p)+1,0),DATE(YEAR('Investicijų skaičiuoklė'!$E$10),MONTH('Investicijų skaičiuoklė'!$E$10)+A41*(12/p),DAY('Investicijų skaičiuoklė'!$E$10)))))))</f>
        <v>46506</v>
      </c>
      <c r="C41" s="29">
        <f t="shared" si="0"/>
        <v>10000</v>
      </c>
      <c r="D41" s="29">
        <f t="shared" si="1"/>
        <v>500</v>
      </c>
      <c r="E41" s="29">
        <f>IF(A41="","",A+SUM($D$2:D40))</f>
        <v>19500</v>
      </c>
      <c r="F41" s="29">
        <f>IF(A41="","",SUM(D$1:D41)+PV)</f>
        <v>29500</v>
      </c>
      <c r="G41" s="29">
        <f>IF(A41="","",IF(INV_Parinktys!$B$17=INV_Parinktys!$A$10,I40*( (1+rate)^(B41-B40)-1 ),I40*rate))</f>
        <v>229.43033368598674</v>
      </c>
      <c r="H41" s="29">
        <f>IF(D41="","",SUM(G$1:G41))</f>
        <v>5643.9803865843496</v>
      </c>
      <c r="I41" s="29">
        <f t="shared" si="2"/>
        <v>35143.98038658435</v>
      </c>
      <c r="J41" s="28">
        <f ca="1">_xlfn.IFNA(INDEX(Paskola_LNT!$I$2:$I$1000,MATCH(INV_Lentele!B41,Paskola_LNT!$B$2:$B$1000,0)),IF(AND(J40&lt;&gt;"",A41&lt;&gt;""),J40,""))</f>
        <v>31478.236535765394</v>
      </c>
    </row>
    <row r="42" spans="1:10" x14ac:dyDescent="0.25">
      <c r="A42" s="16">
        <f>IF(I41="","",IF(A41&gt;='Investicijų skaičiuoklė'!$E$9*p,"",A41+1))</f>
        <v>40</v>
      </c>
      <c r="B42" s="27">
        <f ca="1">IF(A42="","",IF(p=52,B41+7,IF(p=26,B41+14,IF(p=24,IF(MOD(A42,2)=0,EDATE('Investicijų skaičiuoklė'!$E$10,A42/2),B41+14),IF(DAY(DATE(YEAR('Investicijų skaičiuoklė'!$E$10),MONTH('Investicijų skaičiuoklė'!$E$10)+(A42-1)*(12/p),DAY('Investicijų skaičiuoklė'!$E$10)))&lt;&gt;DAY('Investicijų skaičiuoklė'!$E$10),DATE(YEAR('Investicijų skaičiuoklė'!$E$10),MONTH('Investicijų skaičiuoklė'!$E$10)+A42*(12/p)+1,0),DATE(YEAR('Investicijų skaičiuoklė'!$E$10),MONTH('Investicijų skaičiuoklė'!$E$10)+A42*(12/p),DAY('Investicijų skaičiuoklė'!$E$10)))))))</f>
        <v>46536</v>
      </c>
      <c r="C42" s="29">
        <f t="shared" si="0"/>
        <v>10000</v>
      </c>
      <c r="D42" s="29">
        <f t="shared" si="1"/>
        <v>500</v>
      </c>
      <c r="E42" s="29">
        <f>IF(A42="","",A+SUM($D$2:D41))</f>
        <v>20000</v>
      </c>
      <c r="F42" s="29">
        <f>IF(A42="","",SUM(D$1:D42)+PV)</f>
        <v>30000</v>
      </c>
      <c r="G42" s="29">
        <f>IF(A42="","",IF(INV_Parinktys!$B$17=INV_Parinktys!$A$10,I41*( (1+rate)^(B42-B41)-1 ),I41*rate))</f>
        <v>234.29320257722659</v>
      </c>
      <c r="H42" s="29">
        <f>IF(D42="","",SUM(G$1:G42))</f>
        <v>5878.2735891615766</v>
      </c>
      <c r="I42" s="29">
        <f t="shared" si="2"/>
        <v>35878.273589161574</v>
      </c>
      <c r="J42" s="28">
        <f ca="1">_xlfn.IFNA(INDEX(Paskola_LNT!$I$2:$I$1000,MATCH(INV_Lentele!B42,Paskola_LNT!$B$2:$B$1000,0)),IF(AND(J41&lt;&gt;"",A42&lt;&gt;""),J41,""))</f>
        <v>32056.932127104807</v>
      </c>
    </row>
    <row r="43" spans="1:10" x14ac:dyDescent="0.25">
      <c r="A43" s="16">
        <f>IF(I42="","",IF(A42&gt;='Investicijų skaičiuoklė'!$E$9*p,"",A42+1))</f>
        <v>41</v>
      </c>
      <c r="B43" s="27">
        <f ca="1">IF(A43="","",IF(p=52,B42+7,IF(p=26,B42+14,IF(p=24,IF(MOD(A43,2)=0,EDATE('Investicijų skaičiuoklė'!$E$10,A43/2),B42+14),IF(DAY(DATE(YEAR('Investicijų skaičiuoklė'!$E$10),MONTH('Investicijų skaičiuoklė'!$E$10)+(A43-1)*(12/p),DAY('Investicijų skaičiuoklė'!$E$10)))&lt;&gt;DAY('Investicijų skaičiuoklė'!$E$10),DATE(YEAR('Investicijų skaičiuoklė'!$E$10),MONTH('Investicijų skaičiuoklė'!$E$10)+A43*(12/p)+1,0),DATE(YEAR('Investicijų skaičiuoklė'!$E$10),MONTH('Investicijų skaičiuoklė'!$E$10)+A43*(12/p),DAY('Investicijų skaičiuoklė'!$E$10)))))))</f>
        <v>46567</v>
      </c>
      <c r="C43" s="29">
        <f t="shared" si="0"/>
        <v>10000</v>
      </c>
      <c r="D43" s="29">
        <f t="shared" si="1"/>
        <v>500</v>
      </c>
      <c r="E43" s="29">
        <f>IF(A43="","",A+SUM($D$2:D42))</f>
        <v>20500</v>
      </c>
      <c r="F43" s="29">
        <f>IF(A43="","",SUM(D$1:D43)+PV)</f>
        <v>30500</v>
      </c>
      <c r="G43" s="29">
        <f>IF(A43="","",IF(INV_Parinktys!$B$17=INV_Parinktys!$A$10,I42*( (1+rate)^(B43-B42)-1 ),I42*rate))</f>
        <v>239.18849059440805</v>
      </c>
      <c r="H43" s="29">
        <f>IF(D43="","",SUM(G$1:G43))</f>
        <v>6117.4620797559846</v>
      </c>
      <c r="I43" s="29">
        <f t="shared" si="2"/>
        <v>36617.462079755984</v>
      </c>
      <c r="J43" s="28">
        <f ca="1">_xlfn.IFNA(INDEX(Paskola_LNT!$I$2:$I$1000,MATCH(INV_Lentele!B43,Paskola_LNT!$B$2:$B$1000,0)),IF(AND(J42&lt;&gt;"",A43&lt;&gt;""),J42,""))</f>
        <v>32637.074457422568</v>
      </c>
    </row>
    <row r="44" spans="1:10" x14ac:dyDescent="0.25">
      <c r="A44" s="16">
        <f>IF(I43="","",IF(A43&gt;='Investicijų skaičiuoklė'!$E$9*p,"",A43+1))</f>
        <v>42</v>
      </c>
      <c r="B44" s="27">
        <f ca="1">IF(A44="","",IF(p=52,B43+7,IF(p=26,B43+14,IF(p=24,IF(MOD(A44,2)=0,EDATE('Investicijų skaičiuoklė'!$E$10,A44/2),B43+14),IF(DAY(DATE(YEAR('Investicijų skaičiuoklė'!$E$10),MONTH('Investicijų skaičiuoklė'!$E$10)+(A44-1)*(12/p),DAY('Investicijų skaičiuoklė'!$E$10)))&lt;&gt;DAY('Investicijų skaičiuoklė'!$E$10),DATE(YEAR('Investicijų skaičiuoklė'!$E$10),MONTH('Investicijų skaičiuoklė'!$E$10)+A44*(12/p)+1,0),DATE(YEAR('Investicijų skaičiuoklė'!$E$10),MONTH('Investicijų skaičiuoklė'!$E$10)+A44*(12/p),DAY('Investicijų skaičiuoklė'!$E$10)))))))</f>
        <v>46597</v>
      </c>
      <c r="C44" s="29">
        <f t="shared" si="0"/>
        <v>10000</v>
      </c>
      <c r="D44" s="29">
        <f t="shared" si="1"/>
        <v>500</v>
      </c>
      <c r="E44" s="29">
        <f>IF(A44="","",A+SUM($D$2:D43))</f>
        <v>21000</v>
      </c>
      <c r="F44" s="29">
        <f>IF(A44="","",SUM(D$1:D44)+PV)</f>
        <v>31000</v>
      </c>
      <c r="G44" s="29">
        <f>IF(A44="","",IF(INV_Parinktys!$B$17=INV_Parinktys!$A$10,I43*( (1+rate)^(B44-B43)-1 ),I43*rate))</f>
        <v>244.1164138650374</v>
      </c>
      <c r="H44" s="29">
        <f>IF(D44="","",SUM(G$1:G44))</f>
        <v>6361.5784936210221</v>
      </c>
      <c r="I44" s="29">
        <f t="shared" si="2"/>
        <v>37361.578493621018</v>
      </c>
      <c r="J44" s="28">
        <f ca="1">_xlfn.IFNA(INDEX(Paskola_LNT!$I$2:$I$1000,MATCH(INV_Lentele!B44,Paskola_LNT!$B$2:$B$1000,0)),IF(AND(J43&lt;&gt;"",A44&lt;&gt;""),J43,""))</f>
        <v>33218.667143566126</v>
      </c>
    </row>
    <row r="45" spans="1:10" x14ac:dyDescent="0.25">
      <c r="A45" s="16">
        <f>IF(I44="","",IF(A44&gt;='Investicijų skaičiuoklė'!$E$9*p,"",A44+1))</f>
        <v>43</v>
      </c>
      <c r="B45" s="27">
        <f ca="1">IF(A45="","",IF(p=52,B44+7,IF(p=26,B44+14,IF(p=24,IF(MOD(A45,2)=0,EDATE('Investicijų skaičiuoklė'!$E$10,A45/2),B44+14),IF(DAY(DATE(YEAR('Investicijų skaičiuoklė'!$E$10),MONTH('Investicijų skaičiuoklė'!$E$10)+(A45-1)*(12/p),DAY('Investicijų skaičiuoklė'!$E$10)))&lt;&gt;DAY('Investicijų skaičiuoklė'!$E$10),DATE(YEAR('Investicijų skaičiuoklė'!$E$10),MONTH('Investicijų skaičiuoklė'!$E$10)+A45*(12/p)+1,0),DATE(YEAR('Investicijų skaičiuoklė'!$E$10),MONTH('Investicijų skaičiuoklė'!$E$10)+A45*(12/p),DAY('Investicijų skaičiuoklė'!$E$10)))))))</f>
        <v>46628</v>
      </c>
      <c r="C45" s="29">
        <f t="shared" si="0"/>
        <v>10000</v>
      </c>
      <c r="D45" s="29">
        <f t="shared" si="1"/>
        <v>500</v>
      </c>
      <c r="E45" s="29">
        <f>IF(A45="","",A+SUM($D$2:D44))</f>
        <v>21500</v>
      </c>
      <c r="F45" s="29">
        <f>IF(A45="","",SUM(D$1:D45)+PV)</f>
        <v>31500</v>
      </c>
      <c r="G45" s="29">
        <f>IF(A45="","",IF(INV_Parinktys!$B$17=INV_Parinktys!$A$10,I44*( (1+rate)^(B45-B44)-1 ),I44*rate))</f>
        <v>249.07718995747092</v>
      </c>
      <c r="H45" s="29">
        <f>IF(D45="","",SUM(G$1:G45))</f>
        <v>6610.6556835784932</v>
      </c>
      <c r="I45" s="29">
        <f t="shared" si="2"/>
        <v>38110.655683578487</v>
      </c>
      <c r="J45" s="28">
        <f ca="1">_xlfn.IFNA(INDEX(Paskola_LNT!$I$2:$I$1000,MATCH(INV_Lentele!B45,Paskola_LNT!$B$2:$B$1000,0)),IF(AND(J44&lt;&gt;"",A45&lt;&gt;""),J44,""))</f>
        <v>33801.713811425041</v>
      </c>
    </row>
    <row r="46" spans="1:10" x14ac:dyDescent="0.25">
      <c r="A46" s="16">
        <f>IF(I45="","",IF(A45&gt;='Investicijų skaičiuoklė'!$E$9*p,"",A45+1))</f>
        <v>44</v>
      </c>
      <c r="B46" s="27">
        <f ca="1">IF(A46="","",IF(p=52,B45+7,IF(p=26,B45+14,IF(p=24,IF(MOD(A46,2)=0,EDATE('Investicijų skaičiuoklė'!$E$10,A46/2),B45+14),IF(DAY(DATE(YEAR('Investicijų skaičiuoklė'!$E$10),MONTH('Investicijų skaičiuoklė'!$E$10)+(A46-1)*(12/p),DAY('Investicijų skaičiuoklė'!$E$10)))&lt;&gt;DAY('Investicijų skaičiuoklė'!$E$10),DATE(YEAR('Investicijų skaičiuoklė'!$E$10),MONTH('Investicijų skaičiuoklė'!$E$10)+A46*(12/p)+1,0),DATE(YEAR('Investicijų skaičiuoklė'!$E$10),MONTH('Investicijų skaičiuoklė'!$E$10)+A46*(12/p),DAY('Investicijų skaičiuoklė'!$E$10)))))))</f>
        <v>46659</v>
      </c>
      <c r="C46" s="29">
        <f t="shared" si="0"/>
        <v>10000</v>
      </c>
      <c r="D46" s="29">
        <f t="shared" si="1"/>
        <v>500</v>
      </c>
      <c r="E46" s="29">
        <f>IF(A46="","",A+SUM($D$2:D45))</f>
        <v>22000</v>
      </c>
      <c r="F46" s="29">
        <f>IF(A46="","",SUM(D$1:D46)+PV)</f>
        <v>32000</v>
      </c>
      <c r="G46" s="29">
        <f>IF(A46="","",IF(INV_Parinktys!$B$17=INV_Parinktys!$A$10,I45*( (1+rate)^(B46-B45)-1 ),I45*rate))</f>
        <v>254.07103789052064</v>
      </c>
      <c r="H46" s="29">
        <f>IF(D46="","",SUM(G$1:G46))</f>
        <v>6864.7267214690137</v>
      </c>
      <c r="I46" s="29">
        <f t="shared" si="2"/>
        <v>38864.726721469007</v>
      </c>
      <c r="J46" s="28">
        <f ca="1">_xlfn.IFNA(INDEX(Paskola_LNT!$I$2:$I$1000,MATCH(INV_Lentele!B46,Paskola_LNT!$B$2:$B$1000,0)),IF(AND(J45&lt;&gt;"",A46&lt;&gt;""),J45,""))</f>
        <v>34386.218095953605</v>
      </c>
    </row>
    <row r="47" spans="1:10" x14ac:dyDescent="0.25">
      <c r="A47" s="16">
        <f>IF(I46="","",IF(A46&gt;='Investicijų skaičiuoklė'!$E$9*p,"",A46+1))</f>
        <v>45</v>
      </c>
      <c r="B47" s="27">
        <f ca="1">IF(A47="","",IF(p=52,B46+7,IF(p=26,B46+14,IF(p=24,IF(MOD(A47,2)=0,EDATE('Investicijų skaičiuoklė'!$E$10,A47/2),B46+14),IF(DAY(DATE(YEAR('Investicijų skaičiuoklė'!$E$10),MONTH('Investicijų skaičiuoklė'!$E$10)+(A47-1)*(12/p),DAY('Investicijų skaičiuoklė'!$E$10)))&lt;&gt;DAY('Investicijų skaičiuoklė'!$E$10),DATE(YEAR('Investicijų skaičiuoklė'!$E$10),MONTH('Investicijų skaičiuoklė'!$E$10)+A47*(12/p)+1,0),DATE(YEAR('Investicijų skaičiuoklė'!$E$10),MONTH('Investicijų skaičiuoklė'!$E$10)+A47*(12/p),DAY('Investicijų skaičiuoklė'!$E$10)))))))</f>
        <v>46689</v>
      </c>
      <c r="C47" s="29">
        <f t="shared" si="0"/>
        <v>10000</v>
      </c>
      <c r="D47" s="29">
        <f t="shared" si="1"/>
        <v>500</v>
      </c>
      <c r="E47" s="29">
        <f>IF(A47="","",A+SUM($D$2:D46))</f>
        <v>22500</v>
      </c>
      <c r="F47" s="29">
        <f>IF(A47="","",SUM(D$1:D47)+PV)</f>
        <v>32500</v>
      </c>
      <c r="G47" s="29">
        <f>IF(A47="","",IF(INV_Parinktys!$B$17=INV_Parinktys!$A$10,I46*( (1+rate)^(B47-B46)-1 ),I46*rate))</f>
        <v>259.09817814312407</v>
      </c>
      <c r="H47" s="29">
        <f>IF(D47="","",SUM(G$1:G47))</f>
        <v>7123.8248996121374</v>
      </c>
      <c r="I47" s="29">
        <f t="shared" si="2"/>
        <v>39623.824899612133</v>
      </c>
      <c r="J47" s="28">
        <f ca="1">_xlfn.IFNA(INDEX(Paskola_LNT!$I$2:$I$1000,MATCH(INV_Lentele!B47,Paskola_LNT!$B$2:$B$1000,0)),IF(AND(J46&lt;&gt;"",A47&lt;&gt;""),J46,""))</f>
        <v>34972.183641193486</v>
      </c>
    </row>
    <row r="48" spans="1:10" x14ac:dyDescent="0.25">
      <c r="A48" s="16">
        <f>IF(I47="","",IF(A47&gt;='Investicijų skaičiuoklė'!$E$9*p,"",A47+1))</f>
        <v>46</v>
      </c>
      <c r="B48" s="27">
        <f ca="1">IF(A48="","",IF(p=52,B47+7,IF(p=26,B47+14,IF(p=24,IF(MOD(A48,2)=0,EDATE('Investicijų skaičiuoklė'!$E$10,A48/2),B47+14),IF(DAY(DATE(YEAR('Investicijų skaičiuoklė'!$E$10),MONTH('Investicijų skaičiuoklė'!$E$10)+(A48-1)*(12/p),DAY('Investicijų skaičiuoklė'!$E$10)))&lt;&gt;DAY('Investicijų skaičiuoklė'!$E$10),DATE(YEAR('Investicijų skaičiuoklė'!$E$10),MONTH('Investicijų skaičiuoklė'!$E$10)+A48*(12/p)+1,0),DATE(YEAR('Investicijų skaičiuoklė'!$E$10),MONTH('Investicijų skaičiuoklė'!$E$10)+A48*(12/p),DAY('Investicijų skaičiuoklė'!$E$10)))))))</f>
        <v>46720</v>
      </c>
      <c r="C48" s="29">
        <f t="shared" si="0"/>
        <v>10000</v>
      </c>
      <c r="D48" s="29">
        <f t="shared" si="1"/>
        <v>500</v>
      </c>
      <c r="E48" s="29">
        <f>IF(A48="","",A+SUM($D$2:D47))</f>
        <v>23000</v>
      </c>
      <c r="F48" s="29">
        <f>IF(A48="","",SUM(D$1:D48)+PV)</f>
        <v>33000</v>
      </c>
      <c r="G48" s="29">
        <f>IF(A48="","",IF(INV_Parinktys!$B$17=INV_Parinktys!$A$10,I47*( (1+rate)^(B48-B47)-1 ),I47*rate))</f>
        <v>264.1588326640782</v>
      </c>
      <c r="H48" s="29">
        <f>IF(D48="","",SUM(G$1:G48))</f>
        <v>7387.983732276216</v>
      </c>
      <c r="I48" s="29">
        <f t="shared" si="2"/>
        <v>40387.983732276211</v>
      </c>
      <c r="J48" s="28">
        <f ca="1">_xlfn.IFNA(INDEX(Paskola_LNT!$I$2:$I$1000,MATCH(INV_Lentele!B48,Paskola_LNT!$B$2:$B$1000,0)),IF(AND(J47&lt;&gt;"",A48&lt;&gt;""),J47,""))</f>
        <v>35559.614100296465</v>
      </c>
    </row>
    <row r="49" spans="1:10" x14ac:dyDescent="0.25">
      <c r="A49" s="16">
        <f>IF(I48="","",IF(A48&gt;='Investicijų skaičiuoklė'!$E$9*p,"",A48+1))</f>
        <v>47</v>
      </c>
      <c r="B49" s="27">
        <f ca="1">IF(A49="","",IF(p=52,B48+7,IF(p=26,B48+14,IF(p=24,IF(MOD(A49,2)=0,EDATE('Investicijų skaičiuoklė'!$E$10,A49/2),B48+14),IF(DAY(DATE(YEAR('Investicijų skaičiuoklė'!$E$10),MONTH('Investicijų skaičiuoklė'!$E$10)+(A49-1)*(12/p),DAY('Investicijų skaičiuoklė'!$E$10)))&lt;&gt;DAY('Investicijų skaičiuoklė'!$E$10),DATE(YEAR('Investicijų skaičiuoklė'!$E$10),MONTH('Investicijų skaičiuoklė'!$E$10)+A49*(12/p)+1,0),DATE(YEAR('Investicijų skaičiuoklė'!$E$10),MONTH('Investicijų skaičiuoklė'!$E$10)+A49*(12/p),DAY('Investicijų skaičiuoklė'!$E$10)))))))</f>
        <v>46750</v>
      </c>
      <c r="C49" s="29">
        <f t="shared" si="0"/>
        <v>10000</v>
      </c>
      <c r="D49" s="29">
        <f t="shared" si="1"/>
        <v>500</v>
      </c>
      <c r="E49" s="29">
        <f>IF(A49="","",A+SUM($D$2:D48))</f>
        <v>23500</v>
      </c>
      <c r="F49" s="29">
        <f>IF(A49="","",SUM(D$1:D49)+PV)</f>
        <v>33500</v>
      </c>
      <c r="G49" s="29">
        <f>IF(A49="","",IF(INV_Parinktys!$B$17=INV_Parinktys!$A$10,I48*( (1+rate)^(B49-B48)-1 ),I48*rate))</f>
        <v>269.25322488183866</v>
      </c>
      <c r="H49" s="29">
        <f>IF(D49="","",SUM(G$1:G49))</f>
        <v>7657.2369571580548</v>
      </c>
      <c r="I49" s="29">
        <f t="shared" si="2"/>
        <v>41157.236957158049</v>
      </c>
      <c r="J49" s="28">
        <f ca="1">_xlfn.IFNA(INDEX(Paskola_LNT!$I$2:$I$1000,MATCH(INV_Lentele!B49,Paskola_LNT!$B$2:$B$1000,0)),IF(AND(J48&lt;&gt;"",A49&lt;&gt;""),J48,""))</f>
        <v>36148.513135547204</v>
      </c>
    </row>
    <row r="50" spans="1:10" x14ac:dyDescent="0.25">
      <c r="A50" s="16">
        <f>IF(I49="","",IF(A49&gt;='Investicijų skaičiuoklė'!$E$9*p,"",A49+1))</f>
        <v>48</v>
      </c>
      <c r="B50" s="27">
        <f ca="1">IF(A50="","",IF(p=52,B49+7,IF(p=26,B49+14,IF(p=24,IF(MOD(A50,2)=0,EDATE('Investicijų skaičiuoklė'!$E$10,A50/2),B49+14),IF(DAY(DATE(YEAR('Investicijų skaičiuoklė'!$E$10),MONTH('Investicijų skaičiuoklė'!$E$10)+(A50-1)*(12/p),DAY('Investicijų skaičiuoklė'!$E$10)))&lt;&gt;DAY('Investicijų skaičiuoklė'!$E$10),DATE(YEAR('Investicijų skaičiuoklė'!$E$10),MONTH('Investicijų skaičiuoklė'!$E$10)+A50*(12/p)+1,0),DATE(YEAR('Investicijų skaičiuoklė'!$E$10),MONTH('Investicijų skaičiuoklė'!$E$10)+A50*(12/p),DAY('Investicijų skaičiuoklė'!$E$10)))))))</f>
        <v>46781</v>
      </c>
      <c r="C50" s="29">
        <f t="shared" si="0"/>
        <v>10000</v>
      </c>
      <c r="D50" s="29">
        <f t="shared" si="1"/>
        <v>500</v>
      </c>
      <c r="E50" s="29">
        <f>IF(A50="","",A+SUM($D$2:D49))</f>
        <v>24000</v>
      </c>
      <c r="F50" s="29">
        <f>IF(A50="","",SUM(D$1:D50)+PV)</f>
        <v>34000</v>
      </c>
      <c r="G50" s="29">
        <f>IF(A50="","",IF(INV_Parinktys!$B$17=INV_Parinktys!$A$10,I49*( (1+rate)^(B50-B49)-1 ),I49*rate))</f>
        <v>274.3815797143842</v>
      </c>
      <c r="H50" s="29">
        <f>IF(D50="","",SUM(G$1:G50))</f>
        <v>7931.6185368724391</v>
      </c>
      <c r="I50" s="29">
        <f t="shared" si="2"/>
        <v>41931.618536872433</v>
      </c>
      <c r="J50" s="28">
        <f ca="1">_xlfn.IFNA(INDEX(Paskola_LNT!$I$2:$I$1000,MATCH(INV_Lentele!B50,Paskola_LNT!$B$2:$B$1000,0)),IF(AND(J49&lt;&gt;"",A50&lt;&gt;""),J49,""))</f>
        <v>36738.884418386071</v>
      </c>
    </row>
    <row r="51" spans="1:10" x14ac:dyDescent="0.25">
      <c r="A51" s="16">
        <f>IF(I50="","",IF(A50&gt;='Investicijų skaičiuoklė'!$E$9*p,"",A50+1))</f>
        <v>49</v>
      </c>
      <c r="B51" s="27">
        <f ca="1">IF(A51="","",IF(p=52,B50+7,IF(p=26,B50+14,IF(p=24,IF(MOD(A51,2)=0,EDATE('Investicijų skaičiuoklė'!$E$10,A51/2),B50+14),IF(DAY(DATE(YEAR('Investicijų skaičiuoklė'!$E$10),MONTH('Investicijų skaičiuoklė'!$E$10)+(A51-1)*(12/p),DAY('Investicijų skaičiuoklė'!$E$10)))&lt;&gt;DAY('Investicijų skaičiuoklė'!$E$10),DATE(YEAR('Investicijų skaičiuoklė'!$E$10),MONTH('Investicijų skaičiuoklė'!$E$10)+A51*(12/p)+1,0),DATE(YEAR('Investicijų skaičiuoklė'!$E$10),MONTH('Investicijų skaičiuoklė'!$E$10)+A51*(12/p),DAY('Investicijų skaičiuoklė'!$E$10)))))))</f>
        <v>46812</v>
      </c>
      <c r="C51" s="29">
        <f t="shared" si="0"/>
        <v>10000</v>
      </c>
      <c r="D51" s="29">
        <f t="shared" si="1"/>
        <v>500</v>
      </c>
      <c r="E51" s="29">
        <f>IF(A51="","",A+SUM($D$2:D50))</f>
        <v>24500</v>
      </c>
      <c r="F51" s="29">
        <f>IF(A51="","",SUM(D$1:D51)+PV)</f>
        <v>34500</v>
      </c>
      <c r="G51" s="29">
        <f>IF(A51="","",IF(INV_Parinktys!$B$17=INV_Parinktys!$A$10,I50*( (1+rate)^(B51-B50)-1 ),I50*rate))</f>
        <v>279.54412357914669</v>
      </c>
      <c r="H51" s="29">
        <f>IF(D51="","",SUM(G$1:G51))</f>
        <v>8211.1626604515859</v>
      </c>
      <c r="I51" s="29">
        <f t="shared" si="2"/>
        <v>42711.162660451577</v>
      </c>
      <c r="J51" s="28">
        <f ca="1">_xlfn.IFNA(INDEX(Paskola_LNT!$I$2:$I$1000,MATCH(INV_Lentele!B51,Paskola_LNT!$B$2:$B$1000,0)),IF(AND(J50&lt;&gt;"",A51&lt;&gt;""),J50,""))</f>
        <v>37330.731629432034</v>
      </c>
    </row>
    <row r="52" spans="1:10" x14ac:dyDescent="0.25">
      <c r="A52" s="16">
        <f>IF(I51="","",IF(A51&gt;='Investicijų skaičiuoklė'!$E$9*p,"",A51+1))</f>
        <v>50</v>
      </c>
      <c r="B52" s="27">
        <f ca="1">IF(A52="","",IF(p=52,B51+7,IF(p=26,B51+14,IF(p=24,IF(MOD(A52,2)=0,EDATE('Investicijų skaičiuoklė'!$E$10,A52/2),B51+14),IF(DAY(DATE(YEAR('Investicijų skaičiuoklė'!$E$10),MONTH('Investicijų skaičiuoklė'!$E$10)+(A52-1)*(12/p),DAY('Investicijų skaičiuoklė'!$E$10)))&lt;&gt;DAY('Investicijų skaičiuoklė'!$E$10),DATE(YEAR('Investicijų skaičiuoklė'!$E$10),MONTH('Investicijų skaičiuoklė'!$E$10)+A52*(12/p)+1,0),DATE(YEAR('Investicijų skaičiuoklė'!$E$10),MONTH('Investicijų skaičiuoklė'!$E$10)+A52*(12/p),DAY('Investicijų skaičiuoklė'!$E$10)))))))</f>
        <v>46841</v>
      </c>
      <c r="C52" s="29">
        <f t="shared" si="0"/>
        <v>10000</v>
      </c>
      <c r="D52" s="29">
        <f t="shared" si="1"/>
        <v>500</v>
      </c>
      <c r="E52" s="29">
        <f>IF(A52="","",A+SUM($D$2:D51))</f>
        <v>25000</v>
      </c>
      <c r="F52" s="29">
        <f>IF(A52="","",SUM(D$1:D52)+PV)</f>
        <v>35000</v>
      </c>
      <c r="G52" s="29">
        <f>IF(A52="","",IF(INV_Parinktys!$B$17=INV_Parinktys!$A$10,I51*( (1+rate)^(B52-B51)-1 ),I51*rate))</f>
        <v>284.74108440300762</v>
      </c>
      <c r="H52" s="29">
        <f>IF(D52="","",SUM(G$1:G52))</f>
        <v>8495.9037448545932</v>
      </c>
      <c r="I52" s="29">
        <f t="shared" si="2"/>
        <v>43495.903744854586</v>
      </c>
      <c r="J52" s="28">
        <f ca="1">_xlfn.IFNA(INDEX(Paskola_LNT!$I$2:$I$1000,MATCH(INV_Lentele!B52,Paskola_LNT!$B$2:$B$1000,0)),IF(AND(J51&lt;&gt;"",A52&lt;&gt;""),J51,""))</f>
        <v>37924.058458505613</v>
      </c>
    </row>
    <row r="53" spans="1:10" x14ac:dyDescent="0.25">
      <c r="A53" s="16">
        <f>IF(I52="","",IF(A52&gt;='Investicijų skaičiuoklė'!$E$9*p,"",A52+1))</f>
        <v>51</v>
      </c>
      <c r="B53" s="27">
        <f ca="1">IF(A53="","",IF(p=52,B52+7,IF(p=26,B52+14,IF(p=24,IF(MOD(A53,2)=0,EDATE('Investicijų skaičiuoklė'!$E$10,A53/2),B52+14),IF(DAY(DATE(YEAR('Investicijų skaičiuoklė'!$E$10),MONTH('Investicijų skaičiuoklė'!$E$10)+(A53-1)*(12/p),DAY('Investicijų skaičiuoklė'!$E$10)))&lt;&gt;DAY('Investicijų skaičiuoklė'!$E$10),DATE(YEAR('Investicijų skaičiuoklė'!$E$10),MONTH('Investicijų skaičiuoklė'!$E$10)+A53*(12/p)+1,0),DATE(YEAR('Investicijų skaičiuoklė'!$E$10),MONTH('Investicijų skaičiuoklė'!$E$10)+A53*(12/p),DAY('Investicijų skaičiuoklė'!$E$10)))))))</f>
        <v>46872</v>
      </c>
      <c r="C53" s="29">
        <f t="shared" si="0"/>
        <v>10000</v>
      </c>
      <c r="D53" s="29">
        <f t="shared" si="1"/>
        <v>500</v>
      </c>
      <c r="E53" s="29">
        <f>IF(A53="","",A+SUM($D$2:D52))</f>
        <v>25500</v>
      </c>
      <c r="F53" s="29">
        <f>IF(A53="","",SUM(D$1:D53)+PV)</f>
        <v>35500</v>
      </c>
      <c r="G53" s="29">
        <f>IF(A53="","",IF(INV_Parinktys!$B$17=INV_Parinktys!$A$10,I52*( (1+rate)^(B53-B52)-1 ),I52*rate))</f>
        <v>289.97269163236092</v>
      </c>
      <c r="H53" s="29">
        <f>IF(D53="","",SUM(G$1:G53))</f>
        <v>8785.8764364869548</v>
      </c>
      <c r="I53" s="29">
        <f t="shared" si="2"/>
        <v>44285.876436486949</v>
      </c>
      <c r="J53" s="28">
        <f ca="1">_xlfn.IFNA(INDEX(Paskola_LNT!$I$2:$I$1000,MATCH(INV_Lentele!B53,Paskola_LNT!$B$2:$B$1000,0)),IF(AND(J52&lt;&gt;"",A53&lt;&gt;""),J52,""))</f>
        <v>38518.868604651878</v>
      </c>
    </row>
    <row r="54" spans="1:10" x14ac:dyDescent="0.25">
      <c r="A54" s="16">
        <f>IF(I53="","",IF(A53&gt;='Investicijų skaičiuoklė'!$E$9*p,"",A53+1))</f>
        <v>52</v>
      </c>
      <c r="B54" s="27">
        <f ca="1">IF(A54="","",IF(p=52,B53+7,IF(p=26,B53+14,IF(p=24,IF(MOD(A54,2)=0,EDATE('Investicijų skaičiuoklė'!$E$10,A54/2),B53+14),IF(DAY(DATE(YEAR('Investicijų skaičiuoklė'!$E$10),MONTH('Investicijų skaičiuoklė'!$E$10)+(A54-1)*(12/p),DAY('Investicijų skaičiuoklė'!$E$10)))&lt;&gt;DAY('Investicijų skaičiuoklė'!$E$10),DATE(YEAR('Investicijų skaičiuoklė'!$E$10),MONTH('Investicijų skaičiuoklė'!$E$10)+A54*(12/p)+1,0),DATE(YEAR('Investicijų skaičiuoklė'!$E$10),MONTH('Investicijų skaičiuoklė'!$E$10)+A54*(12/p),DAY('Investicijų skaičiuoklė'!$E$10)))))))</f>
        <v>46902</v>
      </c>
      <c r="C54" s="29">
        <f t="shared" si="0"/>
        <v>10000</v>
      </c>
      <c r="D54" s="29">
        <f t="shared" si="1"/>
        <v>500</v>
      </c>
      <c r="E54" s="29">
        <f>IF(A54="","",A+SUM($D$2:D53))</f>
        <v>26000</v>
      </c>
      <c r="F54" s="29">
        <f>IF(A54="","",SUM(D$1:D54)+PV)</f>
        <v>36000</v>
      </c>
      <c r="G54" s="29">
        <f>IF(A54="","",IF(INV_Parinktys!$B$17=INV_Parinktys!$A$10,I53*( (1+rate)^(B54-B53)-1 ),I53*rate))</f>
        <v>295.23917624324332</v>
      </c>
      <c r="H54" s="29">
        <f>IF(D54="","",SUM(G$1:G54))</f>
        <v>9081.1156127301983</v>
      </c>
      <c r="I54" s="29">
        <f t="shared" si="2"/>
        <v>45081.115612730195</v>
      </c>
      <c r="J54" s="28">
        <f ca="1">_xlfn.IFNA(INDEX(Paskola_LNT!$I$2:$I$1000,MATCH(INV_Lentele!B54,Paskola_LNT!$B$2:$B$1000,0)),IF(AND(J53&lt;&gt;"",A54&lt;&gt;""),J53,""))</f>
        <v>39115.165776163507</v>
      </c>
    </row>
    <row r="55" spans="1:10" x14ac:dyDescent="0.25">
      <c r="A55" s="16">
        <f>IF(I54="","",IF(A54&gt;='Investicijų skaičiuoklė'!$E$9*p,"",A54+1))</f>
        <v>53</v>
      </c>
      <c r="B55" s="27">
        <f ca="1">IF(A55="","",IF(p=52,B54+7,IF(p=26,B54+14,IF(p=24,IF(MOD(A55,2)=0,EDATE('Investicijų skaičiuoklė'!$E$10,A55/2),B54+14),IF(DAY(DATE(YEAR('Investicijų skaičiuoklė'!$E$10),MONTH('Investicijų skaičiuoklė'!$E$10)+(A55-1)*(12/p),DAY('Investicijų skaičiuoklė'!$E$10)))&lt;&gt;DAY('Investicijų skaičiuoklė'!$E$10),DATE(YEAR('Investicijų skaičiuoklė'!$E$10),MONTH('Investicijų skaičiuoklė'!$E$10)+A55*(12/p)+1,0),DATE(YEAR('Investicijų skaičiuoklė'!$E$10),MONTH('Investicijų skaičiuoklė'!$E$10)+A55*(12/p),DAY('Investicijų skaičiuoklė'!$E$10)))))))</f>
        <v>46933</v>
      </c>
      <c r="C55" s="29">
        <f t="shared" si="0"/>
        <v>10000</v>
      </c>
      <c r="D55" s="29">
        <f t="shared" si="1"/>
        <v>500</v>
      </c>
      <c r="E55" s="29">
        <f>IF(A55="","",A+SUM($D$2:D54))</f>
        <v>26500</v>
      </c>
      <c r="F55" s="29">
        <f>IF(A55="","",SUM(D$1:D55)+PV)</f>
        <v>36500</v>
      </c>
      <c r="G55" s="29">
        <f>IF(A55="","",IF(INV_Parinktys!$B$17=INV_Parinktys!$A$10,I54*( (1+rate)^(B55-B54)-1 ),I54*rate))</f>
        <v>300.54077075153157</v>
      </c>
      <c r="H55" s="29">
        <f>IF(D55="","",SUM(G$1:G55))</f>
        <v>9381.6563834817298</v>
      </c>
      <c r="I55" s="29">
        <f t="shared" si="2"/>
        <v>45881.656383481728</v>
      </c>
      <c r="J55" s="28">
        <f ca="1">_xlfn.IFNA(INDEX(Paskola_LNT!$I$2:$I$1000,MATCH(INV_Lentele!B55,Paskola_LNT!$B$2:$B$1000,0)),IF(AND(J54&lt;&gt;"",A55&lt;&gt;""),J54,""))</f>
        <v>39712.953690603914</v>
      </c>
    </row>
    <row r="56" spans="1:10" x14ac:dyDescent="0.25">
      <c r="A56" s="16">
        <f>IF(I55="","",IF(A55&gt;='Investicijų skaičiuoklė'!$E$9*p,"",A55+1))</f>
        <v>54</v>
      </c>
      <c r="B56" s="27">
        <f ca="1">IF(A56="","",IF(p=52,B55+7,IF(p=26,B55+14,IF(p=24,IF(MOD(A56,2)=0,EDATE('Investicijų skaičiuoklė'!$E$10,A56/2),B55+14),IF(DAY(DATE(YEAR('Investicijų skaičiuoklė'!$E$10),MONTH('Investicijų skaičiuoklė'!$E$10)+(A56-1)*(12/p),DAY('Investicijų skaičiuoklė'!$E$10)))&lt;&gt;DAY('Investicijų skaičiuoklė'!$E$10),DATE(YEAR('Investicijų skaičiuoklė'!$E$10),MONTH('Investicijų skaičiuoklė'!$E$10)+A56*(12/p)+1,0),DATE(YEAR('Investicijų skaičiuoklė'!$E$10),MONTH('Investicijų skaičiuoklė'!$E$10)+A56*(12/p),DAY('Investicijų skaičiuoklė'!$E$10)))))))</f>
        <v>46963</v>
      </c>
      <c r="C56" s="29">
        <f t="shared" si="0"/>
        <v>10000</v>
      </c>
      <c r="D56" s="29">
        <f t="shared" si="1"/>
        <v>500</v>
      </c>
      <c r="E56" s="29">
        <f>IF(A56="","",A+SUM($D$2:D55))</f>
        <v>27000</v>
      </c>
      <c r="F56" s="29">
        <f>IF(A56="","",SUM(D$1:D56)+PV)</f>
        <v>37000</v>
      </c>
      <c r="G56" s="29">
        <f>IF(A56="","",IF(INV_Parinktys!$B$17=INV_Parinktys!$A$10,I55*( (1+rate)^(B56-B55)-1 ),I55*rate))</f>
        <v>305.8777092232084</v>
      </c>
      <c r="H56" s="29">
        <f>IF(D56="","",SUM(G$1:G56))</f>
        <v>9687.5340927049383</v>
      </c>
      <c r="I56" s="29">
        <f t="shared" si="2"/>
        <v>46687.534092704933</v>
      </c>
      <c r="J56" s="28">
        <f ca="1">_xlfn.IFNA(INDEX(Paskola_LNT!$I$2:$I$1000,MATCH(INV_Lentele!B56,Paskola_LNT!$B$2:$B$1000,0)),IF(AND(J55&lt;&gt;"",A56&lt;&gt;""),J55,""))</f>
        <v>40312.23607483042</v>
      </c>
    </row>
    <row r="57" spans="1:10" x14ac:dyDescent="0.25">
      <c r="A57" s="16">
        <f>IF(I56="","",IF(A56&gt;='Investicijų skaičiuoklė'!$E$9*p,"",A56+1))</f>
        <v>55</v>
      </c>
      <c r="B57" s="27">
        <f ca="1">IF(A57="","",IF(p=52,B56+7,IF(p=26,B56+14,IF(p=24,IF(MOD(A57,2)=0,EDATE('Investicijų skaičiuoklė'!$E$10,A57/2),B56+14),IF(DAY(DATE(YEAR('Investicijų skaičiuoklė'!$E$10),MONTH('Investicijų skaičiuoklė'!$E$10)+(A57-1)*(12/p),DAY('Investicijų skaičiuoklė'!$E$10)))&lt;&gt;DAY('Investicijų skaičiuoklė'!$E$10),DATE(YEAR('Investicijų skaičiuoklė'!$E$10),MONTH('Investicijų skaičiuoklė'!$E$10)+A57*(12/p)+1,0),DATE(YEAR('Investicijų skaičiuoklė'!$E$10),MONTH('Investicijų skaičiuoklė'!$E$10)+A57*(12/p),DAY('Investicijų skaičiuoklė'!$E$10)))))))</f>
        <v>46994</v>
      </c>
      <c r="C57" s="29">
        <f t="shared" si="0"/>
        <v>10000</v>
      </c>
      <c r="D57" s="29">
        <f t="shared" si="1"/>
        <v>500</v>
      </c>
      <c r="E57" s="29">
        <f>IF(A57="","",A+SUM($D$2:D56))</f>
        <v>27500</v>
      </c>
      <c r="F57" s="29">
        <f>IF(A57="","",SUM(D$1:D57)+PV)</f>
        <v>37500</v>
      </c>
      <c r="G57" s="29">
        <f>IF(A57="","",IF(INV_Parinktys!$B$17=INV_Parinktys!$A$10,I56*( (1+rate)^(B57-B56)-1 ),I56*rate))</f>
        <v>311.25022728469639</v>
      </c>
      <c r="H57" s="29">
        <f>IF(D57="","",SUM(G$1:G57))</f>
        <v>9998.7843199896342</v>
      </c>
      <c r="I57" s="29">
        <f t="shared" si="2"/>
        <v>47498.784319989631</v>
      </c>
      <c r="J57" s="28">
        <f ca="1">_xlfn.IFNA(INDEX(Paskola_LNT!$I$2:$I$1000,MATCH(INV_Lentele!B57,Paskola_LNT!$B$2:$B$1000,0)),IF(AND(J56&lt;&gt;"",A57&lt;&gt;""),J56,""))</f>
        <v>40913.016665017494</v>
      </c>
    </row>
    <row r="58" spans="1:10" x14ac:dyDescent="0.25">
      <c r="A58" s="16">
        <f>IF(I57="","",IF(A57&gt;='Investicijų skaičiuoklė'!$E$9*p,"",A57+1))</f>
        <v>56</v>
      </c>
      <c r="B58" s="27">
        <f ca="1">IF(A58="","",IF(p=52,B57+7,IF(p=26,B57+14,IF(p=24,IF(MOD(A58,2)=0,EDATE('Investicijų skaičiuoklė'!$E$10,A58/2),B57+14),IF(DAY(DATE(YEAR('Investicijų skaičiuoklė'!$E$10),MONTH('Investicijų skaičiuoklė'!$E$10)+(A58-1)*(12/p),DAY('Investicijų skaičiuoklė'!$E$10)))&lt;&gt;DAY('Investicijų skaičiuoklė'!$E$10),DATE(YEAR('Investicijų skaičiuoklė'!$E$10),MONTH('Investicijų skaičiuoklė'!$E$10)+A58*(12/p)+1,0),DATE(YEAR('Investicijų skaičiuoklė'!$E$10),MONTH('Investicijų skaičiuoklė'!$E$10)+A58*(12/p),DAY('Investicijų skaičiuoklė'!$E$10)))))))</f>
        <v>47025</v>
      </c>
      <c r="C58" s="29">
        <f t="shared" si="0"/>
        <v>10000</v>
      </c>
      <c r="D58" s="29">
        <f t="shared" si="1"/>
        <v>500</v>
      </c>
      <c r="E58" s="29">
        <f>IF(A58="","",A+SUM($D$2:D57))</f>
        <v>28000</v>
      </c>
      <c r="F58" s="29">
        <f>IF(A58="","",SUM(D$1:D58)+PV)</f>
        <v>38000</v>
      </c>
      <c r="G58" s="29">
        <f>IF(A58="","",IF(INV_Parinktys!$B$17=INV_Parinktys!$A$10,I57*( (1+rate)^(B58-B57)-1 ),I57*rate))</f>
        <v>316.65856213326094</v>
      </c>
      <c r="H58" s="29">
        <f>IF(D58="","",SUM(G$1:G58))</f>
        <v>10315.442882122896</v>
      </c>
      <c r="I58" s="29">
        <f t="shared" si="2"/>
        <v>48315.442882122894</v>
      </c>
      <c r="J58" s="28">
        <f ca="1">_xlfn.IFNA(INDEX(Paskola_LNT!$I$2:$I$1000,MATCH(INV_Lentele!B58,Paskola_LNT!$B$2:$B$1000,0)),IF(AND(J57&lt;&gt;"",A58&lt;&gt;""),J57,""))</f>
        <v>41515.299206680036</v>
      </c>
    </row>
    <row r="59" spans="1:10" x14ac:dyDescent="0.25">
      <c r="A59" s="16">
        <f>IF(I58="","",IF(A58&gt;='Investicijų skaičiuoklė'!$E$9*p,"",A58+1))</f>
        <v>57</v>
      </c>
      <c r="B59" s="27">
        <f ca="1">IF(A59="","",IF(p=52,B58+7,IF(p=26,B58+14,IF(p=24,IF(MOD(A59,2)=0,EDATE('Investicijų skaičiuoklė'!$E$10,A59/2),B58+14),IF(DAY(DATE(YEAR('Investicijų skaičiuoklė'!$E$10),MONTH('Investicijų skaičiuoklė'!$E$10)+(A59-1)*(12/p),DAY('Investicijų skaičiuoklė'!$E$10)))&lt;&gt;DAY('Investicijų skaičiuoklė'!$E$10),DATE(YEAR('Investicijų skaičiuoklė'!$E$10),MONTH('Investicijų skaičiuoklė'!$E$10)+A59*(12/p)+1,0),DATE(YEAR('Investicijų skaičiuoklė'!$E$10),MONTH('Investicijų skaičiuoklė'!$E$10)+A59*(12/p),DAY('Investicijų skaičiuoklė'!$E$10)))))))</f>
        <v>47055</v>
      </c>
      <c r="C59" s="29">
        <f t="shared" si="0"/>
        <v>10000</v>
      </c>
      <c r="D59" s="29">
        <f t="shared" si="1"/>
        <v>500</v>
      </c>
      <c r="E59" s="29">
        <f>IF(A59="","",A+SUM($D$2:D58))</f>
        <v>28500</v>
      </c>
      <c r="F59" s="29">
        <f>IF(A59="","",SUM(D$1:D59)+PV)</f>
        <v>38500</v>
      </c>
      <c r="G59" s="29">
        <f>IF(A59="","",IF(INV_Parinktys!$B$17=INV_Parinktys!$A$10,I58*( (1+rate)^(B59-B58)-1 ),I58*rate))</f>
        <v>322.10295254748269</v>
      </c>
      <c r="H59" s="29">
        <f>IF(D59="","",SUM(G$1:G59))</f>
        <v>10637.545834670378</v>
      </c>
      <c r="I59" s="29">
        <f t="shared" si="2"/>
        <v>49137.545834670374</v>
      </c>
      <c r="J59" s="28">
        <f ca="1">_xlfn.IFNA(INDEX(Paskola_LNT!$I$2:$I$1000,MATCH(INV_Lentele!B59,Paskola_LNT!$B$2:$B$1000,0)),IF(AND(J58&lt;&gt;"",A59&lt;&gt;""),J58,""))</f>
        <v>42119.087454696732</v>
      </c>
    </row>
    <row r="60" spans="1:10" x14ac:dyDescent="0.25">
      <c r="A60" s="16">
        <f>IF(I59="","",IF(A59&gt;='Investicijų skaičiuoklė'!$E$9*p,"",A59+1))</f>
        <v>58</v>
      </c>
      <c r="B60" s="27">
        <f ca="1">IF(A60="","",IF(p=52,B59+7,IF(p=26,B59+14,IF(p=24,IF(MOD(A60,2)=0,EDATE('Investicijų skaičiuoklė'!$E$10,A60/2),B59+14),IF(DAY(DATE(YEAR('Investicijų skaičiuoklė'!$E$10),MONTH('Investicijų skaičiuoklė'!$E$10)+(A60-1)*(12/p),DAY('Investicijų skaičiuoklė'!$E$10)))&lt;&gt;DAY('Investicijų skaičiuoklė'!$E$10),DATE(YEAR('Investicijų skaičiuoklė'!$E$10),MONTH('Investicijų skaičiuoklė'!$E$10)+A60*(12/p)+1,0),DATE(YEAR('Investicijų skaičiuoklė'!$E$10),MONTH('Investicijų skaičiuoklė'!$E$10)+A60*(12/p),DAY('Investicijų skaičiuoklė'!$E$10)))))))</f>
        <v>47086</v>
      </c>
      <c r="C60" s="29">
        <f t="shared" si="0"/>
        <v>10000</v>
      </c>
      <c r="D60" s="29">
        <f t="shared" si="1"/>
        <v>500</v>
      </c>
      <c r="E60" s="29">
        <f>IF(A60="","",A+SUM($D$2:D59))</f>
        <v>29000</v>
      </c>
      <c r="F60" s="29">
        <f>IF(A60="","",SUM(D$1:D60)+PV)</f>
        <v>39000</v>
      </c>
      <c r="G60" s="29">
        <f>IF(A60="","",IF(INV_Parinktys!$B$17=INV_Parinktys!$A$10,I59*( (1+rate)^(B60-B59)-1 ),I59*rate))</f>
        <v>327.58363889779918</v>
      </c>
      <c r="H60" s="29">
        <f>IF(D60="","",SUM(G$1:G60))</f>
        <v>10965.129473568177</v>
      </c>
      <c r="I60" s="29">
        <f t="shared" si="2"/>
        <v>49965.129473568173</v>
      </c>
      <c r="J60" s="28">
        <f ca="1">_xlfn.IFNA(INDEX(Paskola_LNT!$I$2:$I$1000,MATCH(INV_Lentele!B60,Paskola_LNT!$B$2:$B$1000,0)),IF(AND(J59&lt;&gt;"",A60&lt;&gt;""),J59,""))</f>
        <v>42724.385173333474</v>
      </c>
    </row>
    <row r="61" spans="1:10" x14ac:dyDescent="0.25">
      <c r="A61" s="16">
        <f>IF(I60="","",IF(A60&gt;='Investicijų skaičiuoklė'!$E$9*p,"",A60+1))</f>
        <v>59</v>
      </c>
      <c r="B61" s="27">
        <f ca="1">IF(A61="","",IF(p=52,B60+7,IF(p=26,B60+14,IF(p=24,IF(MOD(A61,2)=0,EDATE('Investicijų skaičiuoklė'!$E$10,A61/2),B60+14),IF(DAY(DATE(YEAR('Investicijų skaičiuoklė'!$E$10),MONTH('Investicijų skaičiuoklė'!$E$10)+(A61-1)*(12/p),DAY('Investicijų skaičiuoklė'!$E$10)))&lt;&gt;DAY('Investicijų skaičiuoklė'!$E$10),DATE(YEAR('Investicijų skaičiuoklė'!$E$10),MONTH('Investicijų skaičiuoklė'!$E$10)+A61*(12/p)+1,0),DATE(YEAR('Investicijų skaičiuoklė'!$E$10),MONTH('Investicijų skaičiuoklė'!$E$10)+A61*(12/p),DAY('Investicijų skaičiuoklė'!$E$10)))))))</f>
        <v>47116</v>
      </c>
      <c r="C61" s="29">
        <f t="shared" si="0"/>
        <v>10000</v>
      </c>
      <c r="D61" s="29">
        <f t="shared" si="1"/>
        <v>500</v>
      </c>
      <c r="E61" s="29">
        <f>IF(A61="","",A+SUM($D$2:D60))</f>
        <v>29500</v>
      </c>
      <c r="F61" s="29">
        <f>IF(A61="","",SUM(D$1:D61)+PV)</f>
        <v>39500</v>
      </c>
      <c r="G61" s="29">
        <f>IF(A61="","",IF(INV_Parinktys!$B$17=INV_Parinktys!$A$10,I60*( (1+rate)^(B61-B60)-1 ),I60*rate))</f>
        <v>333.10086315711777</v>
      </c>
      <c r="H61" s="29">
        <f>IF(D61="","",SUM(G$1:G61))</f>
        <v>11298.230336725295</v>
      </c>
      <c r="I61" s="29">
        <f t="shared" si="2"/>
        <v>50798.23033672529</v>
      </c>
      <c r="J61" s="28">
        <f ca="1">_xlfn.IFNA(INDEX(Paskola_LNT!$I$2:$I$1000,MATCH(INV_Lentele!B61,Paskola_LNT!$B$2:$B$1000,0)),IF(AND(J60&lt;&gt;"",A61&lt;&gt;""),J60,""))</f>
        <v>43331.196136266808</v>
      </c>
    </row>
    <row r="62" spans="1:10" x14ac:dyDescent="0.25">
      <c r="A62" s="16">
        <f>IF(I61="","",IF(A61&gt;='Investicijų skaičiuoklė'!$E$9*p,"",A61+1))</f>
        <v>60</v>
      </c>
      <c r="B62" s="27">
        <f ca="1">IF(A62="","",IF(p=52,B61+7,IF(p=26,B61+14,IF(p=24,IF(MOD(A62,2)=0,EDATE('Investicijų skaičiuoklė'!$E$10,A62/2),B61+14),IF(DAY(DATE(YEAR('Investicijų skaičiuoklė'!$E$10),MONTH('Investicijų skaičiuoklė'!$E$10)+(A62-1)*(12/p),DAY('Investicijų skaičiuoklė'!$E$10)))&lt;&gt;DAY('Investicijų skaičiuoklė'!$E$10),DATE(YEAR('Investicijų skaičiuoklė'!$E$10),MONTH('Investicijų skaičiuoklė'!$E$10)+A62*(12/p)+1,0),DATE(YEAR('Investicijų skaičiuoklė'!$E$10),MONTH('Investicijų skaičiuoklė'!$E$10)+A62*(12/p),DAY('Investicijų skaičiuoklė'!$E$10)))))))</f>
        <v>47147</v>
      </c>
      <c r="C62" s="29">
        <f t="shared" si="0"/>
        <v>10000</v>
      </c>
      <c r="D62" s="29">
        <f t="shared" si="1"/>
        <v>500</v>
      </c>
      <c r="E62" s="29">
        <f>IF(A62="","",A+SUM($D$2:D61))</f>
        <v>30000</v>
      </c>
      <c r="F62" s="29">
        <f>IF(A62="","",SUM(D$1:D62)+PV)</f>
        <v>40000</v>
      </c>
      <c r="G62" s="29">
        <f>IF(A62="","",IF(INV_Parinktys!$B$17=INV_Parinktys!$A$10,I61*( (1+rate)^(B62-B61)-1 ),I61*rate))</f>
        <v>338.65486891149845</v>
      </c>
      <c r="H62" s="29">
        <f>IF(D62="","",SUM(G$1:G62))</f>
        <v>11636.885205636794</v>
      </c>
      <c r="I62" s="29">
        <f t="shared" si="2"/>
        <v>51636.88520563679</v>
      </c>
      <c r="J62" s="28">
        <f ca="1">_xlfn.IFNA(INDEX(Paskola_LNT!$I$2:$I$1000,MATCH(INV_Lentele!B62,Paskola_LNT!$B$2:$B$1000,0)),IF(AND(J61&lt;&gt;"",A62&lt;&gt;""),J61,""))</f>
        <v>43939.524126607474</v>
      </c>
    </row>
    <row r="63" spans="1:10" x14ac:dyDescent="0.25">
      <c r="A63" s="16" t="str">
        <f>IF(I62="","",IF(A62&gt;='Investicijų skaičiuoklė'!$E$9*p,"",A62+1))</f>
        <v/>
      </c>
      <c r="B63" s="27" t="str">
        <f>IF(A63="","",IF(p=52,B62+7,IF(p=26,B62+14,IF(p=24,IF(MOD(A63,2)=0,EDATE('Investicijų skaičiuoklė'!$E$10,A63/2),B62+14),IF(DAY(DATE(YEAR('Investicijų skaičiuoklė'!$E$10),MONTH('Investicijų skaičiuoklė'!$E$10)+(A63-1)*(12/p),DAY('Investicijų skaičiuoklė'!$E$10)))&lt;&gt;DAY('Investicijų skaičiuoklė'!$E$10),DATE(YEAR('Investicijų skaičiuoklė'!$E$10),MONTH('Investicijų skaičiuoklė'!$E$10)+A63*(12/p)+1,0),DATE(YEAR('Investicijų skaičiuoklė'!$E$10),MONTH('Investicijų skaičiuoklė'!$E$10)+A63*(12/p),DAY('Investicijų skaičiuoklė'!$E$10)))))))</f>
        <v/>
      </c>
      <c r="C63" s="29" t="str">
        <f t="shared" si="0"/>
        <v/>
      </c>
      <c r="D63" s="29" t="str">
        <f t="shared" si="1"/>
        <v/>
      </c>
      <c r="E63" s="29" t="str">
        <f>IF(A63="","",A+SUM($D$2:D62))</f>
        <v/>
      </c>
      <c r="F63" s="29" t="str">
        <f>IF(A63="","",SUM(D$1:D63)+PV)</f>
        <v/>
      </c>
      <c r="G63" s="29" t="str">
        <f>IF(A63="","",IF(INV_Parinktys!$B$17=INV_Parinktys!$A$10,I62*( (1+rate)^(B63-B62)-1 ),I62*rate))</f>
        <v/>
      </c>
      <c r="H63" s="29" t="str">
        <f>IF(D63="","",SUM(G$1:G63))</f>
        <v/>
      </c>
      <c r="I63" s="29" t="str">
        <f t="shared" si="2"/>
        <v/>
      </c>
      <c r="J63" s="28" t="str">
        <f ca="1">_xlfn.IFNA(INDEX(Paskola_LNT!$I$2:$I$1000,MATCH(INV_Lentele!B63,Paskola_LNT!$B$2:$B$1000,0)),IF(AND(J62&lt;&gt;"",A63&lt;&gt;""),J62,""))</f>
        <v/>
      </c>
    </row>
    <row r="64" spans="1:10" x14ac:dyDescent="0.25">
      <c r="A64" s="16" t="str">
        <f>IF(I63="","",IF(A63&gt;='Investicijų skaičiuoklė'!$E$9*p,"",A63+1))</f>
        <v/>
      </c>
      <c r="B64" s="27" t="str">
        <f>IF(A64="","",IF(p=52,B63+7,IF(p=26,B63+14,IF(p=24,IF(MOD(A64,2)=0,EDATE('Investicijų skaičiuoklė'!$E$10,A64/2),B63+14),IF(DAY(DATE(YEAR('Investicijų skaičiuoklė'!$E$10),MONTH('Investicijų skaičiuoklė'!$E$10)+(A64-1)*(12/p),DAY('Investicijų skaičiuoklė'!$E$10)))&lt;&gt;DAY('Investicijų skaičiuoklė'!$E$10),DATE(YEAR('Investicijų skaičiuoklė'!$E$10),MONTH('Investicijų skaičiuoklė'!$E$10)+A64*(12/p)+1,0),DATE(YEAR('Investicijų skaičiuoklė'!$E$10),MONTH('Investicijų skaičiuoklė'!$E$10)+A64*(12/p),DAY('Investicijų skaičiuoklė'!$E$10)))))))</f>
        <v/>
      </c>
      <c r="C64" s="29" t="str">
        <f t="shared" si="0"/>
        <v/>
      </c>
      <c r="D64" s="29" t="str">
        <f t="shared" si="1"/>
        <v/>
      </c>
      <c r="E64" s="29" t="str">
        <f>IF(A64="","",A+SUM($D$2:D63))</f>
        <v/>
      </c>
      <c r="F64" s="29" t="str">
        <f>IF(A64="","",SUM(D$1:D64)+PV)</f>
        <v/>
      </c>
      <c r="G64" s="29" t="str">
        <f>IF(A64="","",IF(INV_Parinktys!$B$17=INV_Parinktys!$A$10,I63*( (1+rate)^(B64-B63)-1 ),I63*rate))</f>
        <v/>
      </c>
      <c r="H64" s="29" t="str">
        <f>IF(D64="","",SUM(G$1:G64))</f>
        <v/>
      </c>
      <c r="I64" s="29" t="str">
        <f t="shared" si="2"/>
        <v/>
      </c>
      <c r="J64" s="28" t="str">
        <f ca="1">_xlfn.IFNA(INDEX(Paskola_LNT!$I$2:$I$1000,MATCH(INV_Lentele!B64,Paskola_LNT!$B$2:$B$1000,0)),IF(AND(J63&lt;&gt;"",A64&lt;&gt;""),J63,""))</f>
        <v/>
      </c>
    </row>
    <row r="65" spans="1:10" x14ac:dyDescent="0.25">
      <c r="A65" s="16" t="str">
        <f>IF(I64="","",IF(A64&gt;='Investicijų skaičiuoklė'!$E$9*p,"",A64+1))</f>
        <v/>
      </c>
      <c r="B65" s="27" t="str">
        <f>IF(A65="","",IF(p=52,B64+7,IF(p=26,B64+14,IF(p=24,IF(MOD(A65,2)=0,EDATE('Investicijų skaičiuoklė'!$E$10,A65/2),B64+14),IF(DAY(DATE(YEAR('Investicijų skaičiuoklė'!$E$10),MONTH('Investicijų skaičiuoklė'!$E$10)+(A65-1)*(12/p),DAY('Investicijų skaičiuoklė'!$E$10)))&lt;&gt;DAY('Investicijų skaičiuoklė'!$E$10),DATE(YEAR('Investicijų skaičiuoklė'!$E$10),MONTH('Investicijų skaičiuoklė'!$E$10)+A65*(12/p)+1,0),DATE(YEAR('Investicijų skaičiuoklė'!$E$10),MONTH('Investicijų skaičiuoklė'!$E$10)+A65*(12/p),DAY('Investicijų skaičiuoklė'!$E$10)))))))</f>
        <v/>
      </c>
      <c r="C65" s="29" t="str">
        <f t="shared" si="0"/>
        <v/>
      </c>
      <c r="D65" s="29" t="str">
        <f t="shared" si="1"/>
        <v/>
      </c>
      <c r="E65" s="29" t="str">
        <f>IF(A65="","",A+SUM($D$2:D64))</f>
        <v/>
      </c>
      <c r="F65" s="29" t="str">
        <f>IF(A65="","",SUM(D$1:D65)+PV)</f>
        <v/>
      </c>
      <c r="G65" s="29" t="str">
        <f>IF(A65="","",IF(INV_Parinktys!$B$17=INV_Parinktys!$A$10,I64*( (1+rate)^(B65-B64)-1 ),I64*rate))</f>
        <v/>
      </c>
      <c r="H65" s="29" t="str">
        <f>IF(D65="","",SUM(G$1:G65))</f>
        <v/>
      </c>
      <c r="I65" s="29" t="str">
        <f t="shared" si="2"/>
        <v/>
      </c>
      <c r="J65" s="28" t="str">
        <f ca="1">_xlfn.IFNA(INDEX(Paskola_LNT!$I$2:$I$1000,MATCH(INV_Lentele!B65,Paskola_LNT!$B$2:$B$1000,0)),IF(AND(J64&lt;&gt;"",A65&lt;&gt;""),J64,""))</f>
        <v/>
      </c>
    </row>
    <row r="66" spans="1:10" x14ac:dyDescent="0.25">
      <c r="A66" s="16" t="str">
        <f>IF(I65="","",IF(A65&gt;='Investicijų skaičiuoklė'!$E$9*p,"",A65+1))</f>
        <v/>
      </c>
      <c r="B66" s="27" t="str">
        <f>IF(A66="","",IF(p=52,B65+7,IF(p=26,B65+14,IF(p=24,IF(MOD(A66,2)=0,EDATE('Investicijų skaičiuoklė'!$E$10,A66/2),B65+14),IF(DAY(DATE(YEAR('Investicijų skaičiuoklė'!$E$10),MONTH('Investicijų skaičiuoklė'!$E$10)+(A66-1)*(12/p),DAY('Investicijų skaičiuoklė'!$E$10)))&lt;&gt;DAY('Investicijų skaičiuoklė'!$E$10),DATE(YEAR('Investicijų skaičiuoklė'!$E$10),MONTH('Investicijų skaičiuoklė'!$E$10)+A66*(12/p)+1,0),DATE(YEAR('Investicijų skaičiuoklė'!$E$10),MONTH('Investicijų skaičiuoklė'!$E$10)+A66*(12/p),DAY('Investicijų skaičiuoklė'!$E$10)))))))</f>
        <v/>
      </c>
      <c r="C66" s="29" t="str">
        <f t="shared" ref="C66:C129" si="3">IF(A66="","",PV)</f>
        <v/>
      </c>
      <c r="D66" s="29" t="str">
        <f t="shared" si="1"/>
        <v/>
      </c>
      <c r="E66" s="29" t="str">
        <f>IF(A66="","",A+SUM($D$2:D65))</f>
        <v/>
      </c>
      <c r="F66" s="29" t="str">
        <f>IF(A66="","",SUM(D$1:D66)+PV)</f>
        <v/>
      </c>
      <c r="G66" s="29" t="str">
        <f>IF(A66="","",IF(INV_Parinktys!$B$17=INV_Parinktys!$A$10,I65*( (1+rate)^(B66-B65)-1 ),I65*rate))</f>
        <v/>
      </c>
      <c r="H66" s="29" t="str">
        <f>IF(D66="","",SUM(G$1:G66))</f>
        <v/>
      </c>
      <c r="I66" s="29" t="str">
        <f t="shared" si="2"/>
        <v/>
      </c>
      <c r="J66" s="28" t="str">
        <f ca="1">_xlfn.IFNA(INDEX(Paskola_LNT!$I$2:$I$1000,MATCH(INV_Lentele!B66,Paskola_LNT!$B$2:$B$1000,0)),IF(AND(J65&lt;&gt;"",A66&lt;&gt;""),J65,""))</f>
        <v/>
      </c>
    </row>
    <row r="67" spans="1:10" x14ac:dyDescent="0.25">
      <c r="A67" s="16" t="str">
        <f>IF(I66="","",IF(A66&gt;='Investicijų skaičiuoklė'!$E$9*p,"",A66+1))</f>
        <v/>
      </c>
      <c r="B67" s="27" t="str">
        <f>IF(A67="","",IF(p=52,B66+7,IF(p=26,B66+14,IF(p=24,IF(MOD(A67,2)=0,EDATE('Investicijų skaičiuoklė'!$E$10,A67/2),B66+14),IF(DAY(DATE(YEAR('Investicijų skaičiuoklė'!$E$10),MONTH('Investicijų skaičiuoklė'!$E$10)+(A67-1)*(12/p),DAY('Investicijų skaičiuoklė'!$E$10)))&lt;&gt;DAY('Investicijų skaičiuoklė'!$E$10),DATE(YEAR('Investicijų skaičiuoklė'!$E$10),MONTH('Investicijų skaičiuoklė'!$E$10)+A67*(12/p)+1,0),DATE(YEAR('Investicijų skaičiuoklė'!$E$10),MONTH('Investicijų skaičiuoklė'!$E$10)+A67*(12/p),DAY('Investicijų skaičiuoklė'!$E$10)))))))</f>
        <v/>
      </c>
      <c r="C67" s="29" t="str">
        <f t="shared" si="3"/>
        <v/>
      </c>
      <c r="D67" s="29" t="str">
        <f t="shared" ref="D67:D130" si="4">IF(A67="","",A)</f>
        <v/>
      </c>
      <c r="E67" s="29" t="str">
        <f>IF(A67="","",A+SUM($D$2:D66))</f>
        <v/>
      </c>
      <c r="F67" s="29" t="str">
        <f>IF(A67="","",SUM(D$1:D67)+PV)</f>
        <v/>
      </c>
      <c r="G67" s="29" t="str">
        <f>IF(A67="","",IF(INV_Parinktys!$B$17=INV_Parinktys!$A$10,I66*( (1+rate)^(B67-B66)-1 ),I66*rate))</f>
        <v/>
      </c>
      <c r="H67" s="29" t="str">
        <f>IF(D67="","",SUM(G$1:G67))</f>
        <v/>
      </c>
      <c r="I67" s="29" t="str">
        <f t="shared" ref="I67:I130" si="5">IF(A67="","",I66+G67+D67)</f>
        <v/>
      </c>
      <c r="J67" s="28" t="str">
        <f ca="1">_xlfn.IFNA(INDEX(Paskola_LNT!$I$2:$I$1000,MATCH(INV_Lentele!B67,Paskola_LNT!$B$2:$B$1000,0)),IF(AND(J66&lt;&gt;"",A67&lt;&gt;""),J66,""))</f>
        <v/>
      </c>
    </row>
    <row r="68" spans="1:10" x14ac:dyDescent="0.25">
      <c r="A68" s="16" t="str">
        <f>IF(I67="","",IF(A67&gt;='Investicijų skaičiuoklė'!$E$9*p,"",A67+1))</f>
        <v/>
      </c>
      <c r="B68" s="27" t="str">
        <f>IF(A68="","",IF(p=52,B67+7,IF(p=26,B67+14,IF(p=24,IF(MOD(A68,2)=0,EDATE('Investicijų skaičiuoklė'!$E$10,A68/2),B67+14),IF(DAY(DATE(YEAR('Investicijų skaičiuoklė'!$E$10),MONTH('Investicijų skaičiuoklė'!$E$10)+(A68-1)*(12/p),DAY('Investicijų skaičiuoklė'!$E$10)))&lt;&gt;DAY('Investicijų skaičiuoklė'!$E$10),DATE(YEAR('Investicijų skaičiuoklė'!$E$10),MONTH('Investicijų skaičiuoklė'!$E$10)+A68*(12/p)+1,0),DATE(YEAR('Investicijų skaičiuoklė'!$E$10),MONTH('Investicijų skaičiuoklė'!$E$10)+A68*(12/p),DAY('Investicijų skaičiuoklė'!$E$10)))))))</f>
        <v/>
      </c>
      <c r="C68" s="29" t="str">
        <f t="shared" si="3"/>
        <v/>
      </c>
      <c r="D68" s="29" t="str">
        <f t="shared" si="4"/>
        <v/>
      </c>
      <c r="E68" s="29" t="str">
        <f>IF(A68="","",A+SUM($D$2:D67))</f>
        <v/>
      </c>
      <c r="F68" s="29" t="str">
        <f>IF(A68="","",SUM(D$1:D68)+PV)</f>
        <v/>
      </c>
      <c r="G68" s="29" t="str">
        <f>IF(A68="","",IF(INV_Parinktys!$B$17=INV_Parinktys!$A$10,I67*( (1+rate)^(B68-B67)-1 ),I67*rate))</f>
        <v/>
      </c>
      <c r="H68" s="29" t="str">
        <f>IF(D68="","",SUM(G$1:G68))</f>
        <v/>
      </c>
      <c r="I68" s="29" t="str">
        <f t="shared" si="5"/>
        <v/>
      </c>
      <c r="J68" s="28" t="str">
        <f ca="1">_xlfn.IFNA(INDEX(Paskola_LNT!$I$2:$I$1000,MATCH(INV_Lentele!B68,Paskola_LNT!$B$2:$B$1000,0)),IF(AND(J67&lt;&gt;"",A68&lt;&gt;""),J67,""))</f>
        <v/>
      </c>
    </row>
    <row r="69" spans="1:10" x14ac:dyDescent="0.25">
      <c r="A69" s="16" t="str">
        <f>IF(I68="","",IF(A68&gt;='Investicijų skaičiuoklė'!$E$9*p,"",A68+1))</f>
        <v/>
      </c>
      <c r="B69" s="27" t="str">
        <f>IF(A69="","",IF(p=52,B68+7,IF(p=26,B68+14,IF(p=24,IF(MOD(A69,2)=0,EDATE('Investicijų skaičiuoklė'!$E$10,A69/2),B68+14),IF(DAY(DATE(YEAR('Investicijų skaičiuoklė'!$E$10),MONTH('Investicijų skaičiuoklė'!$E$10)+(A69-1)*(12/p),DAY('Investicijų skaičiuoklė'!$E$10)))&lt;&gt;DAY('Investicijų skaičiuoklė'!$E$10),DATE(YEAR('Investicijų skaičiuoklė'!$E$10),MONTH('Investicijų skaičiuoklė'!$E$10)+A69*(12/p)+1,0),DATE(YEAR('Investicijų skaičiuoklė'!$E$10),MONTH('Investicijų skaičiuoklė'!$E$10)+A69*(12/p),DAY('Investicijų skaičiuoklė'!$E$10)))))))</f>
        <v/>
      </c>
      <c r="C69" s="29" t="str">
        <f t="shared" si="3"/>
        <v/>
      </c>
      <c r="D69" s="29" t="str">
        <f t="shared" si="4"/>
        <v/>
      </c>
      <c r="E69" s="29" t="str">
        <f>IF(A69="","",A+SUM($D$2:D68))</f>
        <v/>
      </c>
      <c r="F69" s="29" t="str">
        <f>IF(A69="","",SUM(D$1:D69)+PV)</f>
        <v/>
      </c>
      <c r="G69" s="29" t="str">
        <f>IF(A69="","",IF(INV_Parinktys!$B$17=INV_Parinktys!$A$10,I68*( (1+rate)^(B69-B68)-1 ),I68*rate))</f>
        <v/>
      </c>
      <c r="H69" s="29" t="str">
        <f>IF(D69="","",SUM(G$1:G69))</f>
        <v/>
      </c>
      <c r="I69" s="29" t="str">
        <f t="shared" si="5"/>
        <v/>
      </c>
      <c r="J69" s="28" t="str">
        <f ca="1">_xlfn.IFNA(INDEX(Paskola_LNT!$I$2:$I$1000,MATCH(INV_Lentele!B69,Paskola_LNT!$B$2:$B$1000,0)),IF(AND(J68&lt;&gt;"",A69&lt;&gt;""),J68,""))</f>
        <v/>
      </c>
    </row>
    <row r="70" spans="1:10" x14ac:dyDescent="0.25">
      <c r="A70" s="16" t="str">
        <f>IF(I69="","",IF(A69&gt;='Investicijų skaičiuoklė'!$E$9*p,"",A69+1))</f>
        <v/>
      </c>
      <c r="B70" s="27" t="str">
        <f>IF(A70="","",IF(p=52,B69+7,IF(p=26,B69+14,IF(p=24,IF(MOD(A70,2)=0,EDATE('Investicijų skaičiuoklė'!$E$10,A70/2),B69+14),IF(DAY(DATE(YEAR('Investicijų skaičiuoklė'!$E$10),MONTH('Investicijų skaičiuoklė'!$E$10)+(A70-1)*(12/p),DAY('Investicijų skaičiuoklė'!$E$10)))&lt;&gt;DAY('Investicijų skaičiuoklė'!$E$10),DATE(YEAR('Investicijų skaičiuoklė'!$E$10),MONTH('Investicijų skaičiuoklė'!$E$10)+A70*(12/p)+1,0),DATE(YEAR('Investicijų skaičiuoklė'!$E$10),MONTH('Investicijų skaičiuoklė'!$E$10)+A70*(12/p),DAY('Investicijų skaičiuoklė'!$E$10)))))))</f>
        <v/>
      </c>
      <c r="C70" s="29" t="str">
        <f t="shared" si="3"/>
        <v/>
      </c>
      <c r="D70" s="29" t="str">
        <f t="shared" si="4"/>
        <v/>
      </c>
      <c r="E70" s="29" t="str">
        <f>IF(A70="","",A+SUM($D$2:D69))</f>
        <v/>
      </c>
      <c r="F70" s="29" t="str">
        <f>IF(A70="","",SUM(D$1:D70)+PV)</f>
        <v/>
      </c>
      <c r="G70" s="29" t="str">
        <f>IF(A70="","",IF(INV_Parinktys!$B$17=INV_Parinktys!$A$10,I69*( (1+rate)^(B70-B69)-1 ),I69*rate))</f>
        <v/>
      </c>
      <c r="H70" s="29" t="str">
        <f>IF(D70="","",SUM(G$1:G70))</f>
        <v/>
      </c>
      <c r="I70" s="29" t="str">
        <f t="shared" si="5"/>
        <v/>
      </c>
      <c r="J70" s="28" t="str">
        <f ca="1">_xlfn.IFNA(INDEX(Paskola_LNT!$I$2:$I$1000,MATCH(INV_Lentele!B70,Paskola_LNT!$B$2:$B$1000,0)),IF(AND(J69&lt;&gt;"",A70&lt;&gt;""),J69,""))</f>
        <v/>
      </c>
    </row>
    <row r="71" spans="1:10" x14ac:dyDescent="0.25">
      <c r="A71" s="16" t="str">
        <f>IF(I70="","",IF(A70&gt;='Investicijų skaičiuoklė'!$E$9*p,"",A70+1))</f>
        <v/>
      </c>
      <c r="B71" s="27" t="str">
        <f>IF(A71="","",IF(p=52,B70+7,IF(p=26,B70+14,IF(p=24,IF(MOD(A71,2)=0,EDATE('Investicijų skaičiuoklė'!$E$10,A71/2),B70+14),IF(DAY(DATE(YEAR('Investicijų skaičiuoklė'!$E$10),MONTH('Investicijų skaičiuoklė'!$E$10)+(A71-1)*(12/p),DAY('Investicijų skaičiuoklė'!$E$10)))&lt;&gt;DAY('Investicijų skaičiuoklė'!$E$10),DATE(YEAR('Investicijų skaičiuoklė'!$E$10),MONTH('Investicijų skaičiuoklė'!$E$10)+A71*(12/p)+1,0),DATE(YEAR('Investicijų skaičiuoklė'!$E$10),MONTH('Investicijų skaičiuoklė'!$E$10)+A71*(12/p),DAY('Investicijų skaičiuoklė'!$E$10)))))))</f>
        <v/>
      </c>
      <c r="C71" s="29" t="str">
        <f t="shared" si="3"/>
        <v/>
      </c>
      <c r="D71" s="29" t="str">
        <f t="shared" si="4"/>
        <v/>
      </c>
      <c r="E71" s="29" t="str">
        <f>IF(A71="","",A+SUM($D$2:D70))</f>
        <v/>
      </c>
      <c r="F71" s="29" t="str">
        <f>IF(A71="","",SUM(D$1:D71)+PV)</f>
        <v/>
      </c>
      <c r="G71" s="29" t="str">
        <f>IF(A71="","",IF(INV_Parinktys!$B$17=INV_Parinktys!$A$10,I70*( (1+rate)^(B71-B70)-1 ),I70*rate))</f>
        <v/>
      </c>
      <c r="H71" s="29" t="str">
        <f>IF(D71="","",SUM(G$1:G71))</f>
        <v/>
      </c>
      <c r="I71" s="29" t="str">
        <f t="shared" si="5"/>
        <v/>
      </c>
      <c r="J71" s="28" t="str">
        <f ca="1">_xlfn.IFNA(INDEX(Paskola_LNT!$I$2:$I$1000,MATCH(INV_Lentele!B71,Paskola_LNT!$B$2:$B$1000,0)),IF(AND(J70&lt;&gt;"",A71&lt;&gt;""),J70,""))</f>
        <v/>
      </c>
    </row>
    <row r="72" spans="1:10" x14ac:dyDescent="0.25">
      <c r="A72" s="16" t="str">
        <f>IF(I71="","",IF(A71&gt;='Investicijų skaičiuoklė'!$E$9*p,"",A71+1))</f>
        <v/>
      </c>
      <c r="B72" s="27" t="str">
        <f>IF(A72="","",IF(p=52,B71+7,IF(p=26,B71+14,IF(p=24,IF(MOD(A72,2)=0,EDATE('Investicijų skaičiuoklė'!$E$10,A72/2),B71+14),IF(DAY(DATE(YEAR('Investicijų skaičiuoklė'!$E$10),MONTH('Investicijų skaičiuoklė'!$E$10)+(A72-1)*(12/p),DAY('Investicijų skaičiuoklė'!$E$10)))&lt;&gt;DAY('Investicijų skaičiuoklė'!$E$10),DATE(YEAR('Investicijų skaičiuoklė'!$E$10),MONTH('Investicijų skaičiuoklė'!$E$10)+A72*(12/p)+1,0),DATE(YEAR('Investicijų skaičiuoklė'!$E$10),MONTH('Investicijų skaičiuoklė'!$E$10)+A72*(12/p),DAY('Investicijų skaičiuoklė'!$E$10)))))))</f>
        <v/>
      </c>
      <c r="C72" s="29" t="str">
        <f t="shared" si="3"/>
        <v/>
      </c>
      <c r="D72" s="29" t="str">
        <f t="shared" si="4"/>
        <v/>
      </c>
      <c r="E72" s="29" t="str">
        <f>IF(A72="","",A+SUM($D$2:D71))</f>
        <v/>
      </c>
      <c r="F72" s="29" t="str">
        <f>IF(A72="","",SUM(D$1:D72)+PV)</f>
        <v/>
      </c>
      <c r="G72" s="29" t="str">
        <f>IF(A72="","",IF(INV_Parinktys!$B$17=INV_Parinktys!$A$10,I71*( (1+rate)^(B72-B71)-1 ),I71*rate))</f>
        <v/>
      </c>
      <c r="H72" s="29" t="str">
        <f>IF(D72="","",SUM(G$1:G72))</f>
        <v/>
      </c>
      <c r="I72" s="29" t="str">
        <f t="shared" si="5"/>
        <v/>
      </c>
      <c r="J72" s="28" t="str">
        <f ca="1">_xlfn.IFNA(INDEX(Paskola_LNT!$I$2:$I$1000,MATCH(INV_Lentele!B72,Paskola_LNT!$B$2:$B$1000,0)),IF(AND(J71&lt;&gt;"",A72&lt;&gt;""),J71,""))</f>
        <v/>
      </c>
    </row>
    <row r="73" spans="1:10" x14ac:dyDescent="0.25">
      <c r="A73" s="16" t="str">
        <f>IF(I72="","",IF(A72&gt;='Investicijų skaičiuoklė'!$E$9*p,"",A72+1))</f>
        <v/>
      </c>
      <c r="B73" s="27" t="str">
        <f>IF(A73="","",IF(p=52,B72+7,IF(p=26,B72+14,IF(p=24,IF(MOD(A73,2)=0,EDATE('Investicijų skaičiuoklė'!$E$10,A73/2),B72+14),IF(DAY(DATE(YEAR('Investicijų skaičiuoklė'!$E$10),MONTH('Investicijų skaičiuoklė'!$E$10)+(A73-1)*(12/p),DAY('Investicijų skaičiuoklė'!$E$10)))&lt;&gt;DAY('Investicijų skaičiuoklė'!$E$10),DATE(YEAR('Investicijų skaičiuoklė'!$E$10),MONTH('Investicijų skaičiuoklė'!$E$10)+A73*(12/p)+1,0),DATE(YEAR('Investicijų skaičiuoklė'!$E$10),MONTH('Investicijų skaičiuoklė'!$E$10)+A73*(12/p),DAY('Investicijų skaičiuoklė'!$E$10)))))))</f>
        <v/>
      </c>
      <c r="C73" s="29" t="str">
        <f t="shared" si="3"/>
        <v/>
      </c>
      <c r="D73" s="29" t="str">
        <f t="shared" si="4"/>
        <v/>
      </c>
      <c r="E73" s="29" t="str">
        <f>IF(A73="","",A+SUM($D$2:D72))</f>
        <v/>
      </c>
      <c r="F73" s="29" t="str">
        <f>IF(A73="","",SUM(D$1:D73)+PV)</f>
        <v/>
      </c>
      <c r="G73" s="29" t="str">
        <f>IF(A73="","",IF(INV_Parinktys!$B$17=INV_Parinktys!$A$10,I72*( (1+rate)^(B73-B72)-1 ),I72*rate))</f>
        <v/>
      </c>
      <c r="H73" s="29" t="str">
        <f>IF(D73="","",SUM(G$1:G73))</f>
        <v/>
      </c>
      <c r="I73" s="29" t="str">
        <f t="shared" si="5"/>
        <v/>
      </c>
      <c r="J73" s="28" t="str">
        <f ca="1">_xlfn.IFNA(INDEX(Paskola_LNT!$I$2:$I$1000,MATCH(INV_Lentele!B73,Paskola_LNT!$B$2:$B$1000,0)),IF(AND(J72&lt;&gt;"",A73&lt;&gt;""),J72,""))</f>
        <v/>
      </c>
    </row>
    <row r="74" spans="1:10" x14ac:dyDescent="0.25">
      <c r="A74" s="16" t="str">
        <f>IF(I73="","",IF(A73&gt;='Investicijų skaičiuoklė'!$E$9*p,"",A73+1))</f>
        <v/>
      </c>
      <c r="B74" s="27" t="str">
        <f>IF(A74="","",IF(p=52,B73+7,IF(p=26,B73+14,IF(p=24,IF(MOD(A74,2)=0,EDATE('Investicijų skaičiuoklė'!$E$10,A74/2),B73+14),IF(DAY(DATE(YEAR('Investicijų skaičiuoklė'!$E$10),MONTH('Investicijų skaičiuoklė'!$E$10)+(A74-1)*(12/p),DAY('Investicijų skaičiuoklė'!$E$10)))&lt;&gt;DAY('Investicijų skaičiuoklė'!$E$10),DATE(YEAR('Investicijų skaičiuoklė'!$E$10),MONTH('Investicijų skaičiuoklė'!$E$10)+A74*(12/p)+1,0),DATE(YEAR('Investicijų skaičiuoklė'!$E$10),MONTH('Investicijų skaičiuoklė'!$E$10)+A74*(12/p),DAY('Investicijų skaičiuoklė'!$E$10)))))))</f>
        <v/>
      </c>
      <c r="C74" s="29" t="str">
        <f t="shared" si="3"/>
        <v/>
      </c>
      <c r="D74" s="29" t="str">
        <f t="shared" si="4"/>
        <v/>
      </c>
      <c r="E74" s="29" t="str">
        <f>IF(A74="","",A+SUM($D$2:D73))</f>
        <v/>
      </c>
      <c r="F74" s="29" t="str">
        <f>IF(A74="","",SUM(D$1:D74)+PV)</f>
        <v/>
      </c>
      <c r="G74" s="29" t="str">
        <f>IF(A74="","",IF(INV_Parinktys!$B$17=INV_Parinktys!$A$10,I73*( (1+rate)^(B74-B73)-1 ),I73*rate))</f>
        <v/>
      </c>
      <c r="H74" s="29" t="str">
        <f>IF(D74="","",SUM(G$1:G74))</f>
        <v/>
      </c>
      <c r="I74" s="29" t="str">
        <f t="shared" si="5"/>
        <v/>
      </c>
      <c r="J74" s="28" t="str">
        <f ca="1">_xlfn.IFNA(INDEX(Paskola_LNT!$I$2:$I$1000,MATCH(INV_Lentele!B74,Paskola_LNT!$B$2:$B$1000,0)),IF(AND(J73&lt;&gt;"",A74&lt;&gt;""),J73,""))</f>
        <v/>
      </c>
    </row>
    <row r="75" spans="1:10" x14ac:dyDescent="0.25">
      <c r="A75" s="16" t="str">
        <f>IF(I74="","",IF(A74&gt;='Investicijų skaičiuoklė'!$E$9*p,"",A74+1))</f>
        <v/>
      </c>
      <c r="B75" s="27" t="str">
        <f>IF(A75="","",IF(p=52,B74+7,IF(p=26,B74+14,IF(p=24,IF(MOD(A75,2)=0,EDATE('Investicijų skaičiuoklė'!$E$10,A75/2),B74+14),IF(DAY(DATE(YEAR('Investicijų skaičiuoklė'!$E$10),MONTH('Investicijų skaičiuoklė'!$E$10)+(A75-1)*(12/p),DAY('Investicijų skaičiuoklė'!$E$10)))&lt;&gt;DAY('Investicijų skaičiuoklė'!$E$10),DATE(YEAR('Investicijų skaičiuoklė'!$E$10),MONTH('Investicijų skaičiuoklė'!$E$10)+A75*(12/p)+1,0),DATE(YEAR('Investicijų skaičiuoklė'!$E$10),MONTH('Investicijų skaičiuoklė'!$E$10)+A75*(12/p),DAY('Investicijų skaičiuoklė'!$E$10)))))))</f>
        <v/>
      </c>
      <c r="C75" s="29" t="str">
        <f t="shared" si="3"/>
        <v/>
      </c>
      <c r="D75" s="29" t="str">
        <f t="shared" si="4"/>
        <v/>
      </c>
      <c r="E75" s="29" t="str">
        <f>IF(A75="","",A+SUM($D$2:D74))</f>
        <v/>
      </c>
      <c r="F75" s="29" t="str">
        <f>IF(A75="","",SUM(D$1:D75)+PV)</f>
        <v/>
      </c>
      <c r="G75" s="29" t="str">
        <f>IF(A75="","",IF(INV_Parinktys!$B$17=INV_Parinktys!$A$10,I74*( (1+rate)^(B75-B74)-1 ),I74*rate))</f>
        <v/>
      </c>
      <c r="H75" s="29" t="str">
        <f>IF(D75="","",SUM(G$1:G75))</f>
        <v/>
      </c>
      <c r="I75" s="29" t="str">
        <f t="shared" si="5"/>
        <v/>
      </c>
      <c r="J75" s="28" t="str">
        <f ca="1">_xlfn.IFNA(INDEX(Paskola_LNT!$I$2:$I$1000,MATCH(INV_Lentele!B75,Paskola_LNT!$B$2:$B$1000,0)),IF(AND(J74&lt;&gt;"",A75&lt;&gt;""),J74,""))</f>
        <v/>
      </c>
    </row>
    <row r="76" spans="1:10" x14ac:dyDescent="0.25">
      <c r="A76" s="16" t="str">
        <f>IF(I75="","",IF(A75&gt;='Investicijų skaičiuoklė'!$E$9*p,"",A75+1))</f>
        <v/>
      </c>
      <c r="B76" s="27" t="str">
        <f>IF(A76="","",IF(p=52,B75+7,IF(p=26,B75+14,IF(p=24,IF(MOD(A76,2)=0,EDATE('Investicijų skaičiuoklė'!$E$10,A76/2),B75+14),IF(DAY(DATE(YEAR('Investicijų skaičiuoklė'!$E$10),MONTH('Investicijų skaičiuoklė'!$E$10)+(A76-1)*(12/p),DAY('Investicijų skaičiuoklė'!$E$10)))&lt;&gt;DAY('Investicijų skaičiuoklė'!$E$10),DATE(YEAR('Investicijų skaičiuoklė'!$E$10),MONTH('Investicijų skaičiuoklė'!$E$10)+A76*(12/p)+1,0),DATE(YEAR('Investicijų skaičiuoklė'!$E$10),MONTH('Investicijų skaičiuoklė'!$E$10)+A76*(12/p),DAY('Investicijų skaičiuoklė'!$E$10)))))))</f>
        <v/>
      </c>
      <c r="C76" s="29" t="str">
        <f t="shared" si="3"/>
        <v/>
      </c>
      <c r="D76" s="29" t="str">
        <f t="shared" si="4"/>
        <v/>
      </c>
      <c r="E76" s="29" t="str">
        <f>IF(A76="","",A+SUM($D$2:D75))</f>
        <v/>
      </c>
      <c r="F76" s="29" t="str">
        <f>IF(A76="","",SUM(D$1:D76)+PV)</f>
        <v/>
      </c>
      <c r="G76" s="29" t="str">
        <f>IF(A76="","",IF(INV_Parinktys!$B$17=INV_Parinktys!$A$10,I75*( (1+rate)^(B76-B75)-1 ),I75*rate))</f>
        <v/>
      </c>
      <c r="H76" s="29" t="str">
        <f>IF(D76="","",SUM(G$1:G76))</f>
        <v/>
      </c>
      <c r="I76" s="29" t="str">
        <f t="shared" si="5"/>
        <v/>
      </c>
      <c r="J76" s="28" t="str">
        <f ca="1">_xlfn.IFNA(INDEX(Paskola_LNT!$I$2:$I$1000,MATCH(INV_Lentele!B76,Paskola_LNT!$B$2:$B$1000,0)),IF(AND(J75&lt;&gt;"",A76&lt;&gt;""),J75,""))</f>
        <v/>
      </c>
    </row>
    <row r="77" spans="1:10" x14ac:dyDescent="0.25">
      <c r="A77" s="16" t="str">
        <f>IF(I76="","",IF(A76&gt;='Investicijų skaičiuoklė'!$E$9*p,"",A76+1))</f>
        <v/>
      </c>
      <c r="B77" s="27" t="str">
        <f>IF(A77="","",IF(p=52,B76+7,IF(p=26,B76+14,IF(p=24,IF(MOD(A77,2)=0,EDATE('Investicijų skaičiuoklė'!$E$10,A77/2),B76+14),IF(DAY(DATE(YEAR('Investicijų skaičiuoklė'!$E$10),MONTH('Investicijų skaičiuoklė'!$E$10)+(A77-1)*(12/p),DAY('Investicijų skaičiuoklė'!$E$10)))&lt;&gt;DAY('Investicijų skaičiuoklė'!$E$10),DATE(YEAR('Investicijų skaičiuoklė'!$E$10),MONTH('Investicijų skaičiuoklė'!$E$10)+A77*(12/p)+1,0),DATE(YEAR('Investicijų skaičiuoklė'!$E$10),MONTH('Investicijų skaičiuoklė'!$E$10)+A77*(12/p),DAY('Investicijų skaičiuoklė'!$E$10)))))))</f>
        <v/>
      </c>
      <c r="C77" s="29" t="str">
        <f t="shared" si="3"/>
        <v/>
      </c>
      <c r="D77" s="29" t="str">
        <f t="shared" si="4"/>
        <v/>
      </c>
      <c r="E77" s="29" t="str">
        <f>IF(A77="","",A+SUM($D$2:D76))</f>
        <v/>
      </c>
      <c r="F77" s="29" t="str">
        <f>IF(A77="","",SUM(D$1:D77)+PV)</f>
        <v/>
      </c>
      <c r="G77" s="29" t="str">
        <f>IF(A77="","",IF(INV_Parinktys!$B$17=INV_Parinktys!$A$10,I76*( (1+rate)^(B77-B76)-1 ),I76*rate))</f>
        <v/>
      </c>
      <c r="H77" s="29" t="str">
        <f>IF(D77="","",SUM(G$1:G77))</f>
        <v/>
      </c>
      <c r="I77" s="29" t="str">
        <f t="shared" si="5"/>
        <v/>
      </c>
      <c r="J77" s="28" t="str">
        <f ca="1">_xlfn.IFNA(INDEX(Paskola_LNT!$I$2:$I$1000,MATCH(INV_Lentele!B77,Paskola_LNT!$B$2:$B$1000,0)),IF(AND(J76&lt;&gt;"",A77&lt;&gt;""),J76,""))</f>
        <v/>
      </c>
    </row>
    <row r="78" spans="1:10" x14ac:dyDescent="0.25">
      <c r="A78" s="16" t="str">
        <f>IF(I77="","",IF(A77&gt;='Investicijų skaičiuoklė'!$E$9*p,"",A77+1))</f>
        <v/>
      </c>
      <c r="B78" s="27" t="str">
        <f>IF(A78="","",IF(p=52,B77+7,IF(p=26,B77+14,IF(p=24,IF(MOD(A78,2)=0,EDATE('Investicijų skaičiuoklė'!$E$10,A78/2),B77+14),IF(DAY(DATE(YEAR('Investicijų skaičiuoklė'!$E$10),MONTH('Investicijų skaičiuoklė'!$E$10)+(A78-1)*(12/p),DAY('Investicijų skaičiuoklė'!$E$10)))&lt;&gt;DAY('Investicijų skaičiuoklė'!$E$10),DATE(YEAR('Investicijų skaičiuoklė'!$E$10),MONTH('Investicijų skaičiuoklė'!$E$10)+A78*(12/p)+1,0),DATE(YEAR('Investicijų skaičiuoklė'!$E$10),MONTH('Investicijų skaičiuoklė'!$E$10)+A78*(12/p),DAY('Investicijų skaičiuoklė'!$E$10)))))))</f>
        <v/>
      </c>
      <c r="C78" s="29" t="str">
        <f t="shared" si="3"/>
        <v/>
      </c>
      <c r="D78" s="29" t="str">
        <f t="shared" si="4"/>
        <v/>
      </c>
      <c r="E78" s="29" t="str">
        <f>IF(A78="","",A+SUM($D$2:D77))</f>
        <v/>
      </c>
      <c r="F78" s="29" t="str">
        <f>IF(A78="","",SUM(D$1:D78)+PV)</f>
        <v/>
      </c>
      <c r="G78" s="29" t="str">
        <f>IF(A78="","",IF(INV_Parinktys!$B$17=INV_Parinktys!$A$10,I77*( (1+rate)^(B78-B77)-1 ),I77*rate))</f>
        <v/>
      </c>
      <c r="H78" s="29" t="str">
        <f>IF(D78="","",SUM(G$1:G78))</f>
        <v/>
      </c>
      <c r="I78" s="29" t="str">
        <f t="shared" si="5"/>
        <v/>
      </c>
      <c r="J78" s="28" t="str">
        <f ca="1">_xlfn.IFNA(INDEX(Paskola_LNT!$I$2:$I$1000,MATCH(INV_Lentele!B78,Paskola_LNT!$B$2:$B$1000,0)),IF(AND(J77&lt;&gt;"",A78&lt;&gt;""),J77,""))</f>
        <v/>
      </c>
    </row>
    <row r="79" spans="1:10" x14ac:dyDescent="0.25">
      <c r="A79" s="16" t="str">
        <f>IF(I78="","",IF(A78&gt;='Investicijų skaičiuoklė'!$E$9*p,"",A78+1))</f>
        <v/>
      </c>
      <c r="B79" s="27" t="str">
        <f>IF(A79="","",IF(p=52,B78+7,IF(p=26,B78+14,IF(p=24,IF(MOD(A79,2)=0,EDATE('Investicijų skaičiuoklė'!$E$10,A79/2),B78+14),IF(DAY(DATE(YEAR('Investicijų skaičiuoklė'!$E$10),MONTH('Investicijų skaičiuoklė'!$E$10)+(A79-1)*(12/p),DAY('Investicijų skaičiuoklė'!$E$10)))&lt;&gt;DAY('Investicijų skaičiuoklė'!$E$10),DATE(YEAR('Investicijų skaičiuoklė'!$E$10),MONTH('Investicijų skaičiuoklė'!$E$10)+A79*(12/p)+1,0),DATE(YEAR('Investicijų skaičiuoklė'!$E$10),MONTH('Investicijų skaičiuoklė'!$E$10)+A79*(12/p),DAY('Investicijų skaičiuoklė'!$E$10)))))))</f>
        <v/>
      </c>
      <c r="C79" s="29" t="str">
        <f t="shared" si="3"/>
        <v/>
      </c>
      <c r="D79" s="29" t="str">
        <f t="shared" si="4"/>
        <v/>
      </c>
      <c r="E79" s="29" t="str">
        <f>IF(A79="","",A+SUM($D$2:D78))</f>
        <v/>
      </c>
      <c r="F79" s="29" t="str">
        <f>IF(A79="","",SUM(D$1:D79)+PV)</f>
        <v/>
      </c>
      <c r="G79" s="29" t="str">
        <f>IF(A79="","",IF(INV_Parinktys!$B$17=INV_Parinktys!$A$10,I78*( (1+rate)^(B79-B78)-1 ),I78*rate))</f>
        <v/>
      </c>
      <c r="H79" s="29" t="str">
        <f>IF(D79="","",SUM(G$1:G79))</f>
        <v/>
      </c>
      <c r="I79" s="29" t="str">
        <f t="shared" si="5"/>
        <v/>
      </c>
      <c r="J79" s="28" t="str">
        <f ca="1">_xlfn.IFNA(INDEX(Paskola_LNT!$I$2:$I$1000,MATCH(INV_Lentele!B79,Paskola_LNT!$B$2:$B$1000,0)),IF(AND(J78&lt;&gt;"",A79&lt;&gt;""),J78,""))</f>
        <v/>
      </c>
    </row>
    <row r="80" spans="1:10" x14ac:dyDescent="0.25">
      <c r="A80" s="16" t="str">
        <f>IF(I79="","",IF(A79&gt;='Investicijų skaičiuoklė'!$E$9*p,"",A79+1))</f>
        <v/>
      </c>
      <c r="B80" s="27" t="str">
        <f>IF(A80="","",IF(p=52,B79+7,IF(p=26,B79+14,IF(p=24,IF(MOD(A80,2)=0,EDATE('Investicijų skaičiuoklė'!$E$10,A80/2),B79+14),IF(DAY(DATE(YEAR('Investicijų skaičiuoklė'!$E$10),MONTH('Investicijų skaičiuoklė'!$E$10)+(A80-1)*(12/p),DAY('Investicijų skaičiuoklė'!$E$10)))&lt;&gt;DAY('Investicijų skaičiuoklė'!$E$10),DATE(YEAR('Investicijų skaičiuoklė'!$E$10),MONTH('Investicijų skaičiuoklė'!$E$10)+A80*(12/p)+1,0),DATE(YEAR('Investicijų skaičiuoklė'!$E$10),MONTH('Investicijų skaičiuoklė'!$E$10)+A80*(12/p),DAY('Investicijų skaičiuoklė'!$E$10)))))))</f>
        <v/>
      </c>
      <c r="C80" s="29" t="str">
        <f t="shared" si="3"/>
        <v/>
      </c>
      <c r="D80" s="29" t="str">
        <f t="shared" si="4"/>
        <v/>
      </c>
      <c r="E80" s="29" t="str">
        <f>IF(A80="","",A+SUM($D$2:D79))</f>
        <v/>
      </c>
      <c r="F80" s="29" t="str">
        <f>IF(A80="","",SUM(D$1:D80)+PV)</f>
        <v/>
      </c>
      <c r="G80" s="29" t="str">
        <f>IF(A80="","",IF(INV_Parinktys!$B$17=INV_Parinktys!$A$10,I79*( (1+rate)^(B80-B79)-1 ),I79*rate))</f>
        <v/>
      </c>
      <c r="H80" s="29" t="str">
        <f>IF(D80="","",SUM(G$1:G80))</f>
        <v/>
      </c>
      <c r="I80" s="29" t="str">
        <f t="shared" si="5"/>
        <v/>
      </c>
      <c r="J80" s="28" t="str">
        <f ca="1">_xlfn.IFNA(INDEX(Paskola_LNT!$I$2:$I$1000,MATCH(INV_Lentele!B80,Paskola_LNT!$B$2:$B$1000,0)),IF(AND(J79&lt;&gt;"",A80&lt;&gt;""),J79,""))</f>
        <v/>
      </c>
    </row>
    <row r="81" spans="1:10" x14ac:dyDescent="0.25">
      <c r="A81" s="16" t="str">
        <f>IF(I80="","",IF(A80&gt;='Investicijų skaičiuoklė'!$E$9*p,"",A80+1))</f>
        <v/>
      </c>
      <c r="B81" s="27" t="str">
        <f>IF(A81="","",IF(p=52,B80+7,IF(p=26,B80+14,IF(p=24,IF(MOD(A81,2)=0,EDATE('Investicijų skaičiuoklė'!$E$10,A81/2),B80+14),IF(DAY(DATE(YEAR('Investicijų skaičiuoklė'!$E$10),MONTH('Investicijų skaičiuoklė'!$E$10)+(A81-1)*(12/p),DAY('Investicijų skaičiuoklė'!$E$10)))&lt;&gt;DAY('Investicijų skaičiuoklė'!$E$10),DATE(YEAR('Investicijų skaičiuoklė'!$E$10),MONTH('Investicijų skaičiuoklė'!$E$10)+A81*(12/p)+1,0),DATE(YEAR('Investicijų skaičiuoklė'!$E$10),MONTH('Investicijų skaičiuoklė'!$E$10)+A81*(12/p),DAY('Investicijų skaičiuoklė'!$E$10)))))))</f>
        <v/>
      </c>
      <c r="C81" s="29" t="str">
        <f t="shared" si="3"/>
        <v/>
      </c>
      <c r="D81" s="29" t="str">
        <f t="shared" si="4"/>
        <v/>
      </c>
      <c r="E81" s="29" t="str">
        <f>IF(A81="","",A+SUM($D$2:D80))</f>
        <v/>
      </c>
      <c r="F81" s="29" t="str">
        <f>IF(A81="","",SUM(D$1:D81)+PV)</f>
        <v/>
      </c>
      <c r="G81" s="29" t="str">
        <f>IF(A81="","",IF(INV_Parinktys!$B$17=INV_Parinktys!$A$10,I80*( (1+rate)^(B81-B80)-1 ),I80*rate))</f>
        <v/>
      </c>
      <c r="H81" s="29" t="str">
        <f>IF(D81="","",SUM(G$1:G81))</f>
        <v/>
      </c>
      <c r="I81" s="29" t="str">
        <f t="shared" si="5"/>
        <v/>
      </c>
      <c r="J81" s="28" t="str">
        <f ca="1">_xlfn.IFNA(INDEX(Paskola_LNT!$I$2:$I$1000,MATCH(INV_Lentele!B81,Paskola_LNT!$B$2:$B$1000,0)),IF(AND(J80&lt;&gt;"",A81&lt;&gt;""),J80,""))</f>
        <v/>
      </c>
    </row>
    <row r="82" spans="1:10" x14ac:dyDescent="0.25">
      <c r="A82" s="16" t="str">
        <f>IF(I81="","",IF(A81&gt;='Investicijų skaičiuoklė'!$E$9*p,"",A81+1))</f>
        <v/>
      </c>
      <c r="B82" s="27" t="str">
        <f>IF(A82="","",IF(p=52,B81+7,IF(p=26,B81+14,IF(p=24,IF(MOD(A82,2)=0,EDATE('Investicijų skaičiuoklė'!$E$10,A82/2),B81+14),IF(DAY(DATE(YEAR('Investicijų skaičiuoklė'!$E$10),MONTH('Investicijų skaičiuoklė'!$E$10)+(A82-1)*(12/p),DAY('Investicijų skaičiuoklė'!$E$10)))&lt;&gt;DAY('Investicijų skaičiuoklė'!$E$10),DATE(YEAR('Investicijų skaičiuoklė'!$E$10),MONTH('Investicijų skaičiuoklė'!$E$10)+A82*(12/p)+1,0),DATE(YEAR('Investicijų skaičiuoklė'!$E$10),MONTH('Investicijų skaičiuoklė'!$E$10)+A82*(12/p),DAY('Investicijų skaičiuoklė'!$E$10)))))))</f>
        <v/>
      </c>
      <c r="C82" s="29" t="str">
        <f t="shared" si="3"/>
        <v/>
      </c>
      <c r="D82" s="29" t="str">
        <f t="shared" si="4"/>
        <v/>
      </c>
      <c r="E82" s="29" t="str">
        <f>IF(A82="","",A+SUM($D$2:D81))</f>
        <v/>
      </c>
      <c r="F82" s="29" t="str">
        <f>IF(A82="","",SUM(D$1:D82)+PV)</f>
        <v/>
      </c>
      <c r="G82" s="29" t="str">
        <f>IF(A82="","",IF(INV_Parinktys!$B$17=INV_Parinktys!$A$10,I81*( (1+rate)^(B82-B81)-1 ),I81*rate))</f>
        <v/>
      </c>
      <c r="H82" s="29" t="str">
        <f>IF(D82="","",SUM(G$1:G82))</f>
        <v/>
      </c>
      <c r="I82" s="29" t="str">
        <f t="shared" si="5"/>
        <v/>
      </c>
      <c r="J82" s="28" t="str">
        <f ca="1">_xlfn.IFNA(INDEX(Paskola_LNT!$I$2:$I$1000,MATCH(INV_Lentele!B82,Paskola_LNT!$B$2:$B$1000,0)),IF(AND(J81&lt;&gt;"",A82&lt;&gt;""),J81,""))</f>
        <v/>
      </c>
    </row>
    <row r="83" spans="1:10" x14ac:dyDescent="0.25">
      <c r="A83" s="16" t="str">
        <f>IF(I82="","",IF(A82&gt;='Investicijų skaičiuoklė'!$E$9*p,"",A82+1))</f>
        <v/>
      </c>
      <c r="B83" s="27" t="str">
        <f>IF(A83="","",IF(p=52,B82+7,IF(p=26,B82+14,IF(p=24,IF(MOD(A83,2)=0,EDATE('Investicijų skaičiuoklė'!$E$10,A83/2),B82+14),IF(DAY(DATE(YEAR('Investicijų skaičiuoklė'!$E$10),MONTH('Investicijų skaičiuoklė'!$E$10)+(A83-1)*(12/p),DAY('Investicijų skaičiuoklė'!$E$10)))&lt;&gt;DAY('Investicijų skaičiuoklė'!$E$10),DATE(YEAR('Investicijų skaičiuoklė'!$E$10),MONTH('Investicijų skaičiuoklė'!$E$10)+A83*(12/p)+1,0),DATE(YEAR('Investicijų skaičiuoklė'!$E$10),MONTH('Investicijų skaičiuoklė'!$E$10)+A83*(12/p),DAY('Investicijų skaičiuoklė'!$E$10)))))))</f>
        <v/>
      </c>
      <c r="C83" s="29" t="str">
        <f t="shared" si="3"/>
        <v/>
      </c>
      <c r="D83" s="29" t="str">
        <f t="shared" si="4"/>
        <v/>
      </c>
      <c r="E83" s="29" t="str">
        <f>IF(A83="","",A+SUM($D$2:D82))</f>
        <v/>
      </c>
      <c r="F83" s="29" t="str">
        <f>IF(A83="","",SUM(D$1:D83)+PV)</f>
        <v/>
      </c>
      <c r="G83" s="29" t="str">
        <f>IF(A83="","",IF(INV_Parinktys!$B$17=INV_Parinktys!$A$10,I82*( (1+rate)^(B83-B82)-1 ),I82*rate))</f>
        <v/>
      </c>
      <c r="H83" s="29" t="str">
        <f>IF(D83="","",SUM(G$1:G83))</f>
        <v/>
      </c>
      <c r="I83" s="29" t="str">
        <f t="shared" si="5"/>
        <v/>
      </c>
      <c r="J83" s="28" t="str">
        <f ca="1">_xlfn.IFNA(INDEX(Paskola_LNT!$I$2:$I$1000,MATCH(INV_Lentele!B83,Paskola_LNT!$B$2:$B$1000,0)),IF(AND(J82&lt;&gt;"",A83&lt;&gt;""),J82,""))</f>
        <v/>
      </c>
    </row>
    <row r="84" spans="1:10" x14ac:dyDescent="0.25">
      <c r="A84" s="16" t="str">
        <f>IF(I83="","",IF(A83&gt;='Investicijų skaičiuoklė'!$E$9*p,"",A83+1))</f>
        <v/>
      </c>
      <c r="B84" s="27" t="str">
        <f>IF(A84="","",IF(p=52,B83+7,IF(p=26,B83+14,IF(p=24,IF(MOD(A84,2)=0,EDATE('Investicijų skaičiuoklė'!$E$10,A84/2),B83+14),IF(DAY(DATE(YEAR('Investicijų skaičiuoklė'!$E$10),MONTH('Investicijų skaičiuoklė'!$E$10)+(A84-1)*(12/p),DAY('Investicijų skaičiuoklė'!$E$10)))&lt;&gt;DAY('Investicijų skaičiuoklė'!$E$10),DATE(YEAR('Investicijų skaičiuoklė'!$E$10),MONTH('Investicijų skaičiuoklė'!$E$10)+A84*(12/p)+1,0),DATE(YEAR('Investicijų skaičiuoklė'!$E$10),MONTH('Investicijų skaičiuoklė'!$E$10)+A84*(12/p),DAY('Investicijų skaičiuoklė'!$E$10)))))))</f>
        <v/>
      </c>
      <c r="C84" s="29" t="str">
        <f t="shared" si="3"/>
        <v/>
      </c>
      <c r="D84" s="29" t="str">
        <f t="shared" si="4"/>
        <v/>
      </c>
      <c r="E84" s="29" t="str">
        <f>IF(A84="","",A+SUM($D$2:D83))</f>
        <v/>
      </c>
      <c r="F84" s="29" t="str">
        <f>IF(A84="","",SUM(D$1:D84)+PV)</f>
        <v/>
      </c>
      <c r="G84" s="29" t="str">
        <f>IF(A84="","",IF(INV_Parinktys!$B$17=INV_Parinktys!$A$10,I83*( (1+rate)^(B84-B83)-1 ),I83*rate))</f>
        <v/>
      </c>
      <c r="H84" s="29" t="str">
        <f>IF(D84="","",SUM(G$1:G84))</f>
        <v/>
      </c>
      <c r="I84" s="29" t="str">
        <f t="shared" si="5"/>
        <v/>
      </c>
      <c r="J84" s="28" t="str">
        <f ca="1">_xlfn.IFNA(INDEX(Paskola_LNT!$I$2:$I$1000,MATCH(INV_Lentele!B84,Paskola_LNT!$B$2:$B$1000,0)),IF(AND(J83&lt;&gt;"",A84&lt;&gt;""),J83,""))</f>
        <v/>
      </c>
    </row>
    <row r="85" spans="1:10" x14ac:dyDescent="0.25">
      <c r="A85" s="16" t="str">
        <f>IF(I84="","",IF(A84&gt;='Investicijų skaičiuoklė'!$E$9*p,"",A84+1))</f>
        <v/>
      </c>
      <c r="B85" s="27" t="str">
        <f>IF(A85="","",IF(p=52,B84+7,IF(p=26,B84+14,IF(p=24,IF(MOD(A85,2)=0,EDATE('Investicijų skaičiuoklė'!$E$10,A85/2),B84+14),IF(DAY(DATE(YEAR('Investicijų skaičiuoklė'!$E$10),MONTH('Investicijų skaičiuoklė'!$E$10)+(A85-1)*(12/p),DAY('Investicijų skaičiuoklė'!$E$10)))&lt;&gt;DAY('Investicijų skaičiuoklė'!$E$10),DATE(YEAR('Investicijų skaičiuoklė'!$E$10),MONTH('Investicijų skaičiuoklė'!$E$10)+A85*(12/p)+1,0),DATE(YEAR('Investicijų skaičiuoklė'!$E$10),MONTH('Investicijų skaičiuoklė'!$E$10)+A85*(12/p),DAY('Investicijų skaičiuoklė'!$E$10)))))))</f>
        <v/>
      </c>
      <c r="C85" s="29" t="str">
        <f t="shared" si="3"/>
        <v/>
      </c>
      <c r="D85" s="29" t="str">
        <f t="shared" si="4"/>
        <v/>
      </c>
      <c r="E85" s="29" t="str">
        <f>IF(A85="","",A+SUM($D$2:D84))</f>
        <v/>
      </c>
      <c r="F85" s="29" t="str">
        <f>IF(A85="","",SUM(D$1:D85)+PV)</f>
        <v/>
      </c>
      <c r="G85" s="29" t="str">
        <f>IF(A85="","",IF(INV_Parinktys!$B$17=INV_Parinktys!$A$10,I84*( (1+rate)^(B85-B84)-1 ),I84*rate))</f>
        <v/>
      </c>
      <c r="H85" s="29" t="str">
        <f>IF(D85="","",SUM(G$1:G85))</f>
        <v/>
      </c>
      <c r="I85" s="29" t="str">
        <f t="shared" si="5"/>
        <v/>
      </c>
      <c r="J85" s="28" t="str">
        <f ca="1">_xlfn.IFNA(INDEX(Paskola_LNT!$I$2:$I$1000,MATCH(INV_Lentele!B85,Paskola_LNT!$B$2:$B$1000,0)),IF(AND(J84&lt;&gt;"",A85&lt;&gt;""),J84,""))</f>
        <v/>
      </c>
    </row>
    <row r="86" spans="1:10" x14ac:dyDescent="0.25">
      <c r="A86" s="16" t="str">
        <f>IF(I85="","",IF(A85&gt;='Investicijų skaičiuoklė'!$E$9*p,"",A85+1))</f>
        <v/>
      </c>
      <c r="B86" s="27" t="str">
        <f>IF(A86="","",IF(p=52,B85+7,IF(p=26,B85+14,IF(p=24,IF(MOD(A86,2)=0,EDATE('Investicijų skaičiuoklė'!$E$10,A86/2),B85+14),IF(DAY(DATE(YEAR('Investicijų skaičiuoklė'!$E$10),MONTH('Investicijų skaičiuoklė'!$E$10)+(A86-1)*(12/p),DAY('Investicijų skaičiuoklė'!$E$10)))&lt;&gt;DAY('Investicijų skaičiuoklė'!$E$10),DATE(YEAR('Investicijų skaičiuoklė'!$E$10),MONTH('Investicijų skaičiuoklė'!$E$10)+A86*(12/p)+1,0),DATE(YEAR('Investicijų skaičiuoklė'!$E$10),MONTH('Investicijų skaičiuoklė'!$E$10)+A86*(12/p),DAY('Investicijų skaičiuoklė'!$E$10)))))))</f>
        <v/>
      </c>
      <c r="C86" s="29" t="str">
        <f t="shared" si="3"/>
        <v/>
      </c>
      <c r="D86" s="29" t="str">
        <f t="shared" si="4"/>
        <v/>
      </c>
      <c r="E86" s="29" t="str">
        <f>IF(A86="","",A+SUM($D$2:D85))</f>
        <v/>
      </c>
      <c r="F86" s="29" t="str">
        <f>IF(A86="","",SUM(D$1:D86)+PV)</f>
        <v/>
      </c>
      <c r="G86" s="29" t="str">
        <f>IF(A86="","",IF(INV_Parinktys!$B$17=INV_Parinktys!$A$10,I85*( (1+rate)^(B86-B85)-1 ),I85*rate))</f>
        <v/>
      </c>
      <c r="H86" s="29" t="str">
        <f>IF(D86="","",SUM(G$1:G86))</f>
        <v/>
      </c>
      <c r="I86" s="29" t="str">
        <f t="shared" si="5"/>
        <v/>
      </c>
      <c r="J86" s="28" t="str">
        <f ca="1">_xlfn.IFNA(INDEX(Paskola_LNT!$I$2:$I$1000,MATCH(INV_Lentele!B86,Paskola_LNT!$B$2:$B$1000,0)),IF(AND(J85&lt;&gt;"",A86&lt;&gt;""),J85,""))</f>
        <v/>
      </c>
    </row>
    <row r="87" spans="1:10" x14ac:dyDescent="0.25">
      <c r="A87" s="16" t="str">
        <f>IF(I86="","",IF(A86&gt;='Investicijų skaičiuoklė'!$E$9*p,"",A86+1))</f>
        <v/>
      </c>
      <c r="B87" s="27" t="str">
        <f>IF(A87="","",IF(p=52,B86+7,IF(p=26,B86+14,IF(p=24,IF(MOD(A87,2)=0,EDATE('Investicijų skaičiuoklė'!$E$10,A87/2),B86+14),IF(DAY(DATE(YEAR('Investicijų skaičiuoklė'!$E$10),MONTH('Investicijų skaičiuoklė'!$E$10)+(A87-1)*(12/p),DAY('Investicijų skaičiuoklė'!$E$10)))&lt;&gt;DAY('Investicijų skaičiuoklė'!$E$10),DATE(YEAR('Investicijų skaičiuoklė'!$E$10),MONTH('Investicijų skaičiuoklė'!$E$10)+A87*(12/p)+1,0),DATE(YEAR('Investicijų skaičiuoklė'!$E$10),MONTH('Investicijų skaičiuoklė'!$E$10)+A87*(12/p),DAY('Investicijų skaičiuoklė'!$E$10)))))))</f>
        <v/>
      </c>
      <c r="C87" s="29" t="str">
        <f t="shared" si="3"/>
        <v/>
      </c>
      <c r="D87" s="29" t="str">
        <f t="shared" si="4"/>
        <v/>
      </c>
      <c r="E87" s="29" t="str">
        <f>IF(A87="","",A+SUM($D$2:D86))</f>
        <v/>
      </c>
      <c r="F87" s="29" t="str">
        <f>IF(A87="","",SUM(D$1:D87)+PV)</f>
        <v/>
      </c>
      <c r="G87" s="29" t="str">
        <f>IF(A87="","",IF(INV_Parinktys!$B$17=INV_Parinktys!$A$10,I86*( (1+rate)^(B87-B86)-1 ),I86*rate))</f>
        <v/>
      </c>
      <c r="H87" s="29" t="str">
        <f>IF(D87="","",SUM(G$1:G87))</f>
        <v/>
      </c>
      <c r="I87" s="29" t="str">
        <f t="shared" si="5"/>
        <v/>
      </c>
      <c r="J87" s="28" t="str">
        <f ca="1">_xlfn.IFNA(INDEX(Paskola_LNT!$I$2:$I$1000,MATCH(INV_Lentele!B87,Paskola_LNT!$B$2:$B$1000,0)),IF(AND(J86&lt;&gt;"",A87&lt;&gt;""),J86,""))</f>
        <v/>
      </c>
    </row>
    <row r="88" spans="1:10" x14ac:dyDescent="0.25">
      <c r="A88" s="16" t="str">
        <f>IF(I87="","",IF(A87&gt;='Investicijų skaičiuoklė'!$E$9*p,"",A87+1))</f>
        <v/>
      </c>
      <c r="B88" s="27" t="str">
        <f>IF(A88="","",IF(p=52,B87+7,IF(p=26,B87+14,IF(p=24,IF(MOD(A88,2)=0,EDATE('Investicijų skaičiuoklė'!$E$10,A88/2),B87+14),IF(DAY(DATE(YEAR('Investicijų skaičiuoklė'!$E$10),MONTH('Investicijų skaičiuoklė'!$E$10)+(A88-1)*(12/p),DAY('Investicijų skaičiuoklė'!$E$10)))&lt;&gt;DAY('Investicijų skaičiuoklė'!$E$10),DATE(YEAR('Investicijų skaičiuoklė'!$E$10),MONTH('Investicijų skaičiuoklė'!$E$10)+A88*(12/p)+1,0),DATE(YEAR('Investicijų skaičiuoklė'!$E$10),MONTH('Investicijų skaičiuoklė'!$E$10)+A88*(12/p),DAY('Investicijų skaičiuoklė'!$E$10)))))))</f>
        <v/>
      </c>
      <c r="C88" s="29" t="str">
        <f t="shared" si="3"/>
        <v/>
      </c>
      <c r="D88" s="29" t="str">
        <f t="shared" si="4"/>
        <v/>
      </c>
      <c r="E88" s="29" t="str">
        <f>IF(A88="","",A+SUM($D$2:D87))</f>
        <v/>
      </c>
      <c r="F88" s="29" t="str">
        <f>IF(A88="","",SUM(D$1:D88)+PV)</f>
        <v/>
      </c>
      <c r="G88" s="29" t="str">
        <f>IF(A88="","",IF(INV_Parinktys!$B$17=INV_Parinktys!$A$10,I87*( (1+rate)^(B88-B87)-1 ),I87*rate))</f>
        <v/>
      </c>
      <c r="H88" s="29" t="str">
        <f>IF(D88="","",SUM(G$1:G88))</f>
        <v/>
      </c>
      <c r="I88" s="29" t="str">
        <f t="shared" si="5"/>
        <v/>
      </c>
      <c r="J88" s="28" t="str">
        <f ca="1">_xlfn.IFNA(INDEX(Paskola_LNT!$I$2:$I$1000,MATCH(INV_Lentele!B88,Paskola_LNT!$B$2:$B$1000,0)),IF(AND(J87&lt;&gt;"",A88&lt;&gt;""),J87,""))</f>
        <v/>
      </c>
    </row>
    <row r="89" spans="1:10" x14ac:dyDescent="0.25">
      <c r="A89" s="16" t="str">
        <f>IF(I88="","",IF(A88&gt;='Investicijų skaičiuoklė'!$E$9*p,"",A88+1))</f>
        <v/>
      </c>
      <c r="B89" s="27" t="str">
        <f>IF(A89="","",IF(p=52,B88+7,IF(p=26,B88+14,IF(p=24,IF(MOD(A89,2)=0,EDATE('Investicijų skaičiuoklė'!$E$10,A89/2),B88+14),IF(DAY(DATE(YEAR('Investicijų skaičiuoklė'!$E$10),MONTH('Investicijų skaičiuoklė'!$E$10)+(A89-1)*(12/p),DAY('Investicijų skaičiuoklė'!$E$10)))&lt;&gt;DAY('Investicijų skaičiuoklė'!$E$10),DATE(YEAR('Investicijų skaičiuoklė'!$E$10),MONTH('Investicijų skaičiuoklė'!$E$10)+A89*(12/p)+1,0),DATE(YEAR('Investicijų skaičiuoklė'!$E$10),MONTH('Investicijų skaičiuoklė'!$E$10)+A89*(12/p),DAY('Investicijų skaičiuoklė'!$E$10)))))))</f>
        <v/>
      </c>
      <c r="C89" s="29" t="str">
        <f t="shared" si="3"/>
        <v/>
      </c>
      <c r="D89" s="29" t="str">
        <f t="shared" si="4"/>
        <v/>
      </c>
      <c r="E89" s="29" t="str">
        <f>IF(A89="","",A+SUM($D$2:D88))</f>
        <v/>
      </c>
      <c r="F89" s="29" t="str">
        <f>IF(A89="","",SUM(D$1:D89)+PV)</f>
        <v/>
      </c>
      <c r="G89" s="29" t="str">
        <f>IF(A89="","",IF(INV_Parinktys!$B$17=INV_Parinktys!$A$10,I88*( (1+rate)^(B89-B88)-1 ),I88*rate))</f>
        <v/>
      </c>
      <c r="H89" s="29" t="str">
        <f>IF(D89="","",SUM(G$1:G89))</f>
        <v/>
      </c>
      <c r="I89" s="29" t="str">
        <f t="shared" si="5"/>
        <v/>
      </c>
      <c r="J89" s="28" t="str">
        <f ca="1">_xlfn.IFNA(INDEX(Paskola_LNT!$I$2:$I$1000,MATCH(INV_Lentele!B89,Paskola_LNT!$B$2:$B$1000,0)),IF(AND(J88&lt;&gt;"",A89&lt;&gt;""),J88,""))</f>
        <v/>
      </c>
    </row>
    <row r="90" spans="1:10" x14ac:dyDescent="0.25">
      <c r="A90" s="16" t="str">
        <f>IF(I89="","",IF(A89&gt;='Investicijų skaičiuoklė'!$E$9*p,"",A89+1))</f>
        <v/>
      </c>
      <c r="B90" s="27" t="str">
        <f>IF(A90="","",IF(p=52,B89+7,IF(p=26,B89+14,IF(p=24,IF(MOD(A90,2)=0,EDATE('Investicijų skaičiuoklė'!$E$10,A90/2),B89+14),IF(DAY(DATE(YEAR('Investicijų skaičiuoklė'!$E$10),MONTH('Investicijų skaičiuoklė'!$E$10)+(A90-1)*(12/p),DAY('Investicijų skaičiuoklė'!$E$10)))&lt;&gt;DAY('Investicijų skaičiuoklė'!$E$10),DATE(YEAR('Investicijų skaičiuoklė'!$E$10),MONTH('Investicijų skaičiuoklė'!$E$10)+A90*(12/p)+1,0),DATE(YEAR('Investicijų skaičiuoklė'!$E$10),MONTH('Investicijų skaičiuoklė'!$E$10)+A90*(12/p),DAY('Investicijų skaičiuoklė'!$E$10)))))))</f>
        <v/>
      </c>
      <c r="C90" s="29" t="str">
        <f t="shared" si="3"/>
        <v/>
      </c>
      <c r="D90" s="29" t="str">
        <f t="shared" si="4"/>
        <v/>
      </c>
      <c r="E90" s="29" t="str">
        <f>IF(A90="","",A+SUM($D$2:D89))</f>
        <v/>
      </c>
      <c r="F90" s="29" t="str">
        <f>IF(A90="","",SUM(D$1:D90)+PV)</f>
        <v/>
      </c>
      <c r="G90" s="29" t="str">
        <f>IF(A90="","",IF(INV_Parinktys!$B$17=INV_Parinktys!$A$10,I89*( (1+rate)^(B90-B89)-1 ),I89*rate))</f>
        <v/>
      </c>
      <c r="H90" s="29" t="str">
        <f>IF(D90="","",SUM(G$1:G90))</f>
        <v/>
      </c>
      <c r="I90" s="29" t="str">
        <f t="shared" si="5"/>
        <v/>
      </c>
      <c r="J90" s="28" t="str">
        <f ca="1">_xlfn.IFNA(INDEX(Paskola_LNT!$I$2:$I$1000,MATCH(INV_Lentele!B90,Paskola_LNT!$B$2:$B$1000,0)),IF(AND(J89&lt;&gt;"",A90&lt;&gt;""),J89,""))</f>
        <v/>
      </c>
    </row>
    <row r="91" spans="1:10" x14ac:dyDescent="0.25">
      <c r="A91" s="16" t="str">
        <f>IF(I90="","",IF(A90&gt;='Investicijų skaičiuoklė'!$E$9*p,"",A90+1))</f>
        <v/>
      </c>
      <c r="B91" s="27" t="str">
        <f>IF(A91="","",IF(p=52,B90+7,IF(p=26,B90+14,IF(p=24,IF(MOD(A91,2)=0,EDATE('Investicijų skaičiuoklė'!$E$10,A91/2),B90+14),IF(DAY(DATE(YEAR('Investicijų skaičiuoklė'!$E$10),MONTH('Investicijų skaičiuoklė'!$E$10)+(A91-1)*(12/p),DAY('Investicijų skaičiuoklė'!$E$10)))&lt;&gt;DAY('Investicijų skaičiuoklė'!$E$10),DATE(YEAR('Investicijų skaičiuoklė'!$E$10),MONTH('Investicijų skaičiuoklė'!$E$10)+A91*(12/p)+1,0),DATE(YEAR('Investicijų skaičiuoklė'!$E$10),MONTH('Investicijų skaičiuoklė'!$E$10)+A91*(12/p),DAY('Investicijų skaičiuoklė'!$E$10)))))))</f>
        <v/>
      </c>
      <c r="C91" s="29" t="str">
        <f t="shared" si="3"/>
        <v/>
      </c>
      <c r="D91" s="29" t="str">
        <f t="shared" si="4"/>
        <v/>
      </c>
      <c r="E91" s="29" t="str">
        <f>IF(A91="","",A+SUM($D$2:D90))</f>
        <v/>
      </c>
      <c r="F91" s="29" t="str">
        <f>IF(A91="","",SUM(D$1:D91)+PV)</f>
        <v/>
      </c>
      <c r="G91" s="29" t="str">
        <f>IF(A91="","",IF(INV_Parinktys!$B$17=INV_Parinktys!$A$10,I90*( (1+rate)^(B91-B90)-1 ),I90*rate))</f>
        <v/>
      </c>
      <c r="H91" s="29" t="str">
        <f>IF(D91="","",SUM(G$1:G91))</f>
        <v/>
      </c>
      <c r="I91" s="29" t="str">
        <f t="shared" si="5"/>
        <v/>
      </c>
      <c r="J91" s="28" t="str">
        <f ca="1">_xlfn.IFNA(INDEX(Paskola_LNT!$I$2:$I$1000,MATCH(INV_Lentele!B91,Paskola_LNT!$B$2:$B$1000,0)),IF(AND(J90&lt;&gt;"",A91&lt;&gt;""),J90,""))</f>
        <v/>
      </c>
    </row>
    <row r="92" spans="1:10" x14ac:dyDescent="0.25">
      <c r="A92" s="16" t="str">
        <f>IF(I91="","",IF(A91&gt;='Investicijų skaičiuoklė'!$E$9*p,"",A91+1))</f>
        <v/>
      </c>
      <c r="B92" s="27" t="str">
        <f>IF(A92="","",IF(p=52,B91+7,IF(p=26,B91+14,IF(p=24,IF(MOD(A92,2)=0,EDATE('Investicijų skaičiuoklė'!$E$10,A92/2),B91+14),IF(DAY(DATE(YEAR('Investicijų skaičiuoklė'!$E$10),MONTH('Investicijų skaičiuoklė'!$E$10)+(A92-1)*(12/p),DAY('Investicijų skaičiuoklė'!$E$10)))&lt;&gt;DAY('Investicijų skaičiuoklė'!$E$10),DATE(YEAR('Investicijų skaičiuoklė'!$E$10),MONTH('Investicijų skaičiuoklė'!$E$10)+A92*(12/p)+1,0),DATE(YEAR('Investicijų skaičiuoklė'!$E$10),MONTH('Investicijų skaičiuoklė'!$E$10)+A92*(12/p),DAY('Investicijų skaičiuoklė'!$E$10)))))))</f>
        <v/>
      </c>
      <c r="C92" s="29" t="str">
        <f t="shared" si="3"/>
        <v/>
      </c>
      <c r="D92" s="29" t="str">
        <f t="shared" si="4"/>
        <v/>
      </c>
      <c r="E92" s="29" t="str">
        <f>IF(A92="","",A+SUM($D$2:D91))</f>
        <v/>
      </c>
      <c r="F92" s="29" t="str">
        <f>IF(A92="","",SUM(D$1:D92)+PV)</f>
        <v/>
      </c>
      <c r="G92" s="29" t="str">
        <f>IF(A92="","",IF(INV_Parinktys!$B$17=INV_Parinktys!$A$10,I91*( (1+rate)^(B92-B91)-1 ),I91*rate))</f>
        <v/>
      </c>
      <c r="H92" s="29" t="str">
        <f>IF(D92="","",SUM(G$1:G92))</f>
        <v/>
      </c>
      <c r="I92" s="29" t="str">
        <f t="shared" si="5"/>
        <v/>
      </c>
      <c r="J92" s="28" t="str">
        <f ca="1">_xlfn.IFNA(INDEX(Paskola_LNT!$I$2:$I$1000,MATCH(INV_Lentele!B92,Paskola_LNT!$B$2:$B$1000,0)),IF(AND(J91&lt;&gt;"",A92&lt;&gt;""),J91,""))</f>
        <v/>
      </c>
    </row>
    <row r="93" spans="1:10" x14ac:dyDescent="0.25">
      <c r="A93" s="16" t="str">
        <f>IF(I92="","",IF(A92&gt;='Investicijų skaičiuoklė'!$E$9*p,"",A92+1))</f>
        <v/>
      </c>
      <c r="B93" s="27" t="str">
        <f>IF(A93="","",IF(p=52,B92+7,IF(p=26,B92+14,IF(p=24,IF(MOD(A93,2)=0,EDATE('Investicijų skaičiuoklė'!$E$10,A93/2),B92+14),IF(DAY(DATE(YEAR('Investicijų skaičiuoklė'!$E$10),MONTH('Investicijų skaičiuoklė'!$E$10)+(A93-1)*(12/p),DAY('Investicijų skaičiuoklė'!$E$10)))&lt;&gt;DAY('Investicijų skaičiuoklė'!$E$10),DATE(YEAR('Investicijų skaičiuoklė'!$E$10),MONTH('Investicijų skaičiuoklė'!$E$10)+A93*(12/p)+1,0),DATE(YEAR('Investicijų skaičiuoklė'!$E$10),MONTH('Investicijų skaičiuoklė'!$E$10)+A93*(12/p),DAY('Investicijų skaičiuoklė'!$E$10)))))))</f>
        <v/>
      </c>
      <c r="C93" s="29" t="str">
        <f t="shared" si="3"/>
        <v/>
      </c>
      <c r="D93" s="29" t="str">
        <f t="shared" si="4"/>
        <v/>
      </c>
      <c r="E93" s="29" t="str">
        <f>IF(A93="","",A+SUM($D$2:D92))</f>
        <v/>
      </c>
      <c r="F93" s="29" t="str">
        <f>IF(A93="","",SUM(D$1:D93)+PV)</f>
        <v/>
      </c>
      <c r="G93" s="29" t="str">
        <f>IF(A93="","",IF(INV_Parinktys!$B$17=INV_Parinktys!$A$10,I92*( (1+rate)^(B93-B92)-1 ),I92*rate))</f>
        <v/>
      </c>
      <c r="H93" s="29" t="str">
        <f>IF(D93="","",SUM(G$1:G93))</f>
        <v/>
      </c>
      <c r="I93" s="29" t="str">
        <f t="shared" si="5"/>
        <v/>
      </c>
      <c r="J93" s="28" t="str">
        <f ca="1">_xlfn.IFNA(INDEX(Paskola_LNT!$I$2:$I$1000,MATCH(INV_Lentele!B93,Paskola_LNT!$B$2:$B$1000,0)),IF(AND(J92&lt;&gt;"",A93&lt;&gt;""),J92,""))</f>
        <v/>
      </c>
    </row>
    <row r="94" spans="1:10" x14ac:dyDescent="0.25">
      <c r="A94" s="16" t="str">
        <f>IF(I93="","",IF(A93&gt;='Investicijų skaičiuoklė'!$E$9*p,"",A93+1))</f>
        <v/>
      </c>
      <c r="B94" s="27" t="str">
        <f>IF(A94="","",IF(p=52,B93+7,IF(p=26,B93+14,IF(p=24,IF(MOD(A94,2)=0,EDATE('Investicijų skaičiuoklė'!$E$10,A94/2),B93+14),IF(DAY(DATE(YEAR('Investicijų skaičiuoklė'!$E$10),MONTH('Investicijų skaičiuoklė'!$E$10)+(A94-1)*(12/p),DAY('Investicijų skaičiuoklė'!$E$10)))&lt;&gt;DAY('Investicijų skaičiuoklė'!$E$10),DATE(YEAR('Investicijų skaičiuoklė'!$E$10),MONTH('Investicijų skaičiuoklė'!$E$10)+A94*(12/p)+1,0),DATE(YEAR('Investicijų skaičiuoklė'!$E$10),MONTH('Investicijų skaičiuoklė'!$E$10)+A94*(12/p),DAY('Investicijų skaičiuoklė'!$E$10)))))))</f>
        <v/>
      </c>
      <c r="C94" s="29" t="str">
        <f t="shared" si="3"/>
        <v/>
      </c>
      <c r="D94" s="29" t="str">
        <f t="shared" si="4"/>
        <v/>
      </c>
      <c r="E94" s="29" t="str">
        <f>IF(A94="","",A+SUM($D$2:D93))</f>
        <v/>
      </c>
      <c r="F94" s="29" t="str">
        <f>IF(A94="","",SUM(D$1:D94)+PV)</f>
        <v/>
      </c>
      <c r="G94" s="29" t="str">
        <f>IF(A94="","",IF(INV_Parinktys!$B$17=INV_Parinktys!$A$10,I93*( (1+rate)^(B94-B93)-1 ),I93*rate))</f>
        <v/>
      </c>
      <c r="H94" s="29" t="str">
        <f>IF(D94="","",SUM(G$1:G94))</f>
        <v/>
      </c>
      <c r="I94" s="29" t="str">
        <f t="shared" si="5"/>
        <v/>
      </c>
      <c r="J94" s="28" t="str">
        <f ca="1">_xlfn.IFNA(INDEX(Paskola_LNT!$I$2:$I$1000,MATCH(INV_Lentele!B94,Paskola_LNT!$B$2:$B$1000,0)),IF(AND(J93&lt;&gt;"",A94&lt;&gt;""),J93,""))</f>
        <v/>
      </c>
    </row>
    <row r="95" spans="1:10" x14ac:dyDescent="0.25">
      <c r="A95" s="16" t="str">
        <f>IF(I94="","",IF(A94&gt;='Investicijų skaičiuoklė'!$E$9*p,"",A94+1))</f>
        <v/>
      </c>
      <c r="B95" s="27" t="str">
        <f>IF(A95="","",IF(p=52,B94+7,IF(p=26,B94+14,IF(p=24,IF(MOD(A95,2)=0,EDATE('Investicijų skaičiuoklė'!$E$10,A95/2),B94+14),IF(DAY(DATE(YEAR('Investicijų skaičiuoklė'!$E$10),MONTH('Investicijų skaičiuoklė'!$E$10)+(A95-1)*(12/p),DAY('Investicijų skaičiuoklė'!$E$10)))&lt;&gt;DAY('Investicijų skaičiuoklė'!$E$10),DATE(YEAR('Investicijų skaičiuoklė'!$E$10),MONTH('Investicijų skaičiuoklė'!$E$10)+A95*(12/p)+1,0),DATE(YEAR('Investicijų skaičiuoklė'!$E$10),MONTH('Investicijų skaičiuoklė'!$E$10)+A95*(12/p),DAY('Investicijų skaičiuoklė'!$E$10)))))))</f>
        <v/>
      </c>
      <c r="C95" s="29" t="str">
        <f t="shared" si="3"/>
        <v/>
      </c>
      <c r="D95" s="29" t="str">
        <f t="shared" si="4"/>
        <v/>
      </c>
      <c r="E95" s="29" t="str">
        <f>IF(A95="","",A+SUM($D$2:D94))</f>
        <v/>
      </c>
      <c r="F95" s="29" t="str">
        <f>IF(A95="","",SUM(D$1:D95)+PV)</f>
        <v/>
      </c>
      <c r="G95" s="29" t="str">
        <f>IF(A95="","",IF(INV_Parinktys!$B$17=INV_Parinktys!$A$10,I94*( (1+rate)^(B95-B94)-1 ),I94*rate))</f>
        <v/>
      </c>
      <c r="H95" s="29" t="str">
        <f>IF(D95="","",SUM(G$1:G95))</f>
        <v/>
      </c>
      <c r="I95" s="29" t="str">
        <f t="shared" si="5"/>
        <v/>
      </c>
      <c r="J95" s="28" t="str">
        <f ca="1">_xlfn.IFNA(INDEX(Paskola_LNT!$I$2:$I$1000,MATCH(INV_Lentele!B95,Paskola_LNT!$B$2:$B$1000,0)),IF(AND(J94&lt;&gt;"",A95&lt;&gt;""),J94,""))</f>
        <v/>
      </c>
    </row>
    <row r="96" spans="1:10" x14ac:dyDescent="0.25">
      <c r="A96" s="16" t="str">
        <f>IF(I95="","",IF(A95&gt;='Investicijų skaičiuoklė'!$E$9*p,"",A95+1))</f>
        <v/>
      </c>
      <c r="B96" s="27" t="str">
        <f>IF(A96="","",IF(p=52,B95+7,IF(p=26,B95+14,IF(p=24,IF(MOD(A96,2)=0,EDATE('Investicijų skaičiuoklė'!$E$10,A96/2),B95+14),IF(DAY(DATE(YEAR('Investicijų skaičiuoklė'!$E$10),MONTH('Investicijų skaičiuoklė'!$E$10)+(A96-1)*(12/p),DAY('Investicijų skaičiuoklė'!$E$10)))&lt;&gt;DAY('Investicijų skaičiuoklė'!$E$10),DATE(YEAR('Investicijų skaičiuoklė'!$E$10),MONTH('Investicijų skaičiuoklė'!$E$10)+A96*(12/p)+1,0),DATE(YEAR('Investicijų skaičiuoklė'!$E$10),MONTH('Investicijų skaičiuoklė'!$E$10)+A96*(12/p),DAY('Investicijų skaičiuoklė'!$E$10)))))))</f>
        <v/>
      </c>
      <c r="C96" s="29" t="str">
        <f t="shared" si="3"/>
        <v/>
      </c>
      <c r="D96" s="29" t="str">
        <f t="shared" si="4"/>
        <v/>
      </c>
      <c r="E96" s="29" t="str">
        <f>IF(A96="","",A+SUM($D$2:D95))</f>
        <v/>
      </c>
      <c r="F96" s="29" t="str">
        <f>IF(A96="","",SUM(D$1:D96)+PV)</f>
        <v/>
      </c>
      <c r="G96" s="29" t="str">
        <f>IF(A96="","",IF(INV_Parinktys!$B$17=INV_Parinktys!$A$10,I95*( (1+rate)^(B96-B95)-1 ),I95*rate))</f>
        <v/>
      </c>
      <c r="H96" s="29" t="str">
        <f>IF(D96="","",SUM(G$1:G96))</f>
        <v/>
      </c>
      <c r="I96" s="29" t="str">
        <f t="shared" si="5"/>
        <v/>
      </c>
      <c r="J96" s="28" t="str">
        <f ca="1">_xlfn.IFNA(INDEX(Paskola_LNT!$I$2:$I$1000,MATCH(INV_Lentele!B96,Paskola_LNT!$B$2:$B$1000,0)),IF(AND(J95&lt;&gt;"",A96&lt;&gt;""),J95,""))</f>
        <v/>
      </c>
    </row>
    <row r="97" spans="1:10" x14ac:dyDescent="0.25">
      <c r="A97" s="16" t="str">
        <f>IF(I96="","",IF(A96&gt;='Investicijų skaičiuoklė'!$E$9*p,"",A96+1))</f>
        <v/>
      </c>
      <c r="B97" s="27" t="str">
        <f>IF(A97="","",IF(p=52,B96+7,IF(p=26,B96+14,IF(p=24,IF(MOD(A97,2)=0,EDATE('Investicijų skaičiuoklė'!$E$10,A97/2),B96+14),IF(DAY(DATE(YEAR('Investicijų skaičiuoklė'!$E$10),MONTH('Investicijų skaičiuoklė'!$E$10)+(A97-1)*(12/p),DAY('Investicijų skaičiuoklė'!$E$10)))&lt;&gt;DAY('Investicijų skaičiuoklė'!$E$10),DATE(YEAR('Investicijų skaičiuoklė'!$E$10),MONTH('Investicijų skaičiuoklė'!$E$10)+A97*(12/p)+1,0),DATE(YEAR('Investicijų skaičiuoklė'!$E$10),MONTH('Investicijų skaičiuoklė'!$E$10)+A97*(12/p),DAY('Investicijų skaičiuoklė'!$E$10)))))))</f>
        <v/>
      </c>
      <c r="C97" s="29" t="str">
        <f t="shared" si="3"/>
        <v/>
      </c>
      <c r="D97" s="29" t="str">
        <f t="shared" si="4"/>
        <v/>
      </c>
      <c r="E97" s="29" t="str">
        <f>IF(A97="","",A+SUM($D$2:D96))</f>
        <v/>
      </c>
      <c r="F97" s="29" t="str">
        <f>IF(A97="","",SUM(D$1:D97)+PV)</f>
        <v/>
      </c>
      <c r="G97" s="29" t="str">
        <f>IF(A97="","",IF(INV_Parinktys!$B$17=INV_Parinktys!$A$10,I96*( (1+rate)^(B97-B96)-1 ),I96*rate))</f>
        <v/>
      </c>
      <c r="H97" s="29" t="str">
        <f>IF(D97="","",SUM(G$1:G97))</f>
        <v/>
      </c>
      <c r="I97" s="29" t="str">
        <f t="shared" si="5"/>
        <v/>
      </c>
      <c r="J97" s="28" t="str">
        <f ca="1">_xlfn.IFNA(INDEX(Paskola_LNT!$I$2:$I$1000,MATCH(INV_Lentele!B97,Paskola_LNT!$B$2:$B$1000,0)),IF(AND(J96&lt;&gt;"",A97&lt;&gt;""),J96,""))</f>
        <v/>
      </c>
    </row>
    <row r="98" spans="1:10" x14ac:dyDescent="0.25">
      <c r="A98" s="16" t="str">
        <f>IF(I97="","",IF(A97&gt;='Investicijų skaičiuoklė'!$E$9*p,"",A97+1))</f>
        <v/>
      </c>
      <c r="B98" s="27" t="str">
        <f>IF(A98="","",IF(p=52,B97+7,IF(p=26,B97+14,IF(p=24,IF(MOD(A98,2)=0,EDATE('Investicijų skaičiuoklė'!$E$10,A98/2),B97+14),IF(DAY(DATE(YEAR('Investicijų skaičiuoklė'!$E$10),MONTH('Investicijų skaičiuoklė'!$E$10)+(A98-1)*(12/p),DAY('Investicijų skaičiuoklė'!$E$10)))&lt;&gt;DAY('Investicijų skaičiuoklė'!$E$10),DATE(YEAR('Investicijų skaičiuoklė'!$E$10),MONTH('Investicijų skaičiuoklė'!$E$10)+A98*(12/p)+1,0),DATE(YEAR('Investicijų skaičiuoklė'!$E$10),MONTH('Investicijų skaičiuoklė'!$E$10)+A98*(12/p),DAY('Investicijų skaičiuoklė'!$E$10)))))))</f>
        <v/>
      </c>
      <c r="C98" s="29" t="str">
        <f t="shared" si="3"/>
        <v/>
      </c>
      <c r="D98" s="29" t="str">
        <f t="shared" si="4"/>
        <v/>
      </c>
      <c r="E98" s="29" t="str">
        <f>IF(A98="","",A+SUM($D$2:D97))</f>
        <v/>
      </c>
      <c r="F98" s="29" t="str">
        <f>IF(A98="","",SUM(D$1:D98)+PV)</f>
        <v/>
      </c>
      <c r="G98" s="29" t="str">
        <f>IF(A98="","",IF(INV_Parinktys!$B$17=INV_Parinktys!$A$10,I97*( (1+rate)^(B98-B97)-1 ),I97*rate))</f>
        <v/>
      </c>
      <c r="H98" s="29" t="str">
        <f>IF(D98="","",SUM(G$1:G98))</f>
        <v/>
      </c>
      <c r="I98" s="29" t="str">
        <f t="shared" si="5"/>
        <v/>
      </c>
      <c r="J98" s="28" t="str">
        <f ca="1">_xlfn.IFNA(INDEX(Paskola_LNT!$I$2:$I$1000,MATCH(INV_Lentele!B98,Paskola_LNT!$B$2:$B$1000,0)),IF(AND(J97&lt;&gt;"",A98&lt;&gt;""),J97,""))</f>
        <v/>
      </c>
    </row>
    <row r="99" spans="1:10" x14ac:dyDescent="0.25">
      <c r="A99" s="16" t="str">
        <f>IF(I98="","",IF(A98&gt;='Investicijų skaičiuoklė'!$E$9*p,"",A98+1))</f>
        <v/>
      </c>
      <c r="B99" s="27" t="str">
        <f>IF(A99="","",IF(p=52,B98+7,IF(p=26,B98+14,IF(p=24,IF(MOD(A99,2)=0,EDATE('Investicijų skaičiuoklė'!$E$10,A99/2),B98+14),IF(DAY(DATE(YEAR('Investicijų skaičiuoklė'!$E$10),MONTH('Investicijų skaičiuoklė'!$E$10)+(A99-1)*(12/p),DAY('Investicijų skaičiuoklė'!$E$10)))&lt;&gt;DAY('Investicijų skaičiuoklė'!$E$10),DATE(YEAR('Investicijų skaičiuoklė'!$E$10),MONTH('Investicijų skaičiuoklė'!$E$10)+A99*(12/p)+1,0),DATE(YEAR('Investicijų skaičiuoklė'!$E$10),MONTH('Investicijų skaičiuoklė'!$E$10)+A99*(12/p),DAY('Investicijų skaičiuoklė'!$E$10)))))))</f>
        <v/>
      </c>
      <c r="C99" s="29" t="str">
        <f t="shared" si="3"/>
        <v/>
      </c>
      <c r="D99" s="29" t="str">
        <f t="shared" si="4"/>
        <v/>
      </c>
      <c r="E99" s="29" t="str">
        <f>IF(A99="","",A+SUM($D$2:D98))</f>
        <v/>
      </c>
      <c r="F99" s="29" t="str">
        <f>IF(A99="","",SUM(D$1:D99)+PV)</f>
        <v/>
      </c>
      <c r="G99" s="29" t="str">
        <f>IF(A99="","",IF(INV_Parinktys!$B$17=INV_Parinktys!$A$10,I98*( (1+rate)^(B99-B98)-1 ),I98*rate))</f>
        <v/>
      </c>
      <c r="H99" s="29" t="str">
        <f>IF(D99="","",SUM(G$1:G99))</f>
        <v/>
      </c>
      <c r="I99" s="29" t="str">
        <f t="shared" si="5"/>
        <v/>
      </c>
      <c r="J99" s="28" t="str">
        <f ca="1">_xlfn.IFNA(INDEX(Paskola_LNT!$I$2:$I$1000,MATCH(INV_Lentele!B99,Paskola_LNT!$B$2:$B$1000,0)),IF(AND(J98&lt;&gt;"",A99&lt;&gt;""),J98,""))</f>
        <v/>
      </c>
    </row>
    <row r="100" spans="1:10" x14ac:dyDescent="0.25">
      <c r="A100" s="16" t="str">
        <f>IF(I99="","",IF(A99&gt;='Investicijų skaičiuoklė'!$E$9*p,"",A99+1))</f>
        <v/>
      </c>
      <c r="B100" s="27" t="str">
        <f>IF(A100="","",IF(p=52,B99+7,IF(p=26,B99+14,IF(p=24,IF(MOD(A100,2)=0,EDATE('Investicijų skaičiuoklė'!$E$10,A100/2),B99+14),IF(DAY(DATE(YEAR('Investicijų skaičiuoklė'!$E$10),MONTH('Investicijų skaičiuoklė'!$E$10)+(A100-1)*(12/p),DAY('Investicijų skaičiuoklė'!$E$10)))&lt;&gt;DAY('Investicijų skaičiuoklė'!$E$10),DATE(YEAR('Investicijų skaičiuoklė'!$E$10),MONTH('Investicijų skaičiuoklė'!$E$10)+A100*(12/p)+1,0),DATE(YEAR('Investicijų skaičiuoklė'!$E$10),MONTH('Investicijų skaičiuoklė'!$E$10)+A100*(12/p),DAY('Investicijų skaičiuoklė'!$E$10)))))))</f>
        <v/>
      </c>
      <c r="C100" s="29" t="str">
        <f t="shared" si="3"/>
        <v/>
      </c>
      <c r="D100" s="29" t="str">
        <f t="shared" si="4"/>
        <v/>
      </c>
      <c r="E100" s="29" t="str">
        <f>IF(A100="","",A+SUM($D$2:D99))</f>
        <v/>
      </c>
      <c r="F100" s="29" t="str">
        <f>IF(A100="","",SUM(D$1:D100)+PV)</f>
        <v/>
      </c>
      <c r="G100" s="29" t="str">
        <f>IF(A100="","",IF(INV_Parinktys!$B$17=INV_Parinktys!$A$10,I99*( (1+rate)^(B100-B99)-1 ),I99*rate))</f>
        <v/>
      </c>
      <c r="H100" s="29" t="str">
        <f>IF(D100="","",SUM(G$1:G100))</f>
        <v/>
      </c>
      <c r="I100" s="29" t="str">
        <f t="shared" si="5"/>
        <v/>
      </c>
      <c r="J100" s="28" t="str">
        <f ca="1">_xlfn.IFNA(INDEX(Paskola_LNT!$I$2:$I$1000,MATCH(INV_Lentele!B100,Paskola_LNT!$B$2:$B$1000,0)),IF(AND(J99&lt;&gt;"",A100&lt;&gt;""),J99,""))</f>
        <v/>
      </c>
    </row>
    <row r="101" spans="1:10" x14ac:dyDescent="0.25">
      <c r="A101" s="16" t="str">
        <f>IF(I100="","",IF(A100&gt;='Investicijų skaičiuoklė'!$E$9*p,"",A100+1))</f>
        <v/>
      </c>
      <c r="B101" s="27" t="str">
        <f>IF(A101="","",IF(p=52,B100+7,IF(p=26,B100+14,IF(p=24,IF(MOD(A101,2)=0,EDATE('Investicijų skaičiuoklė'!$E$10,A101/2),B100+14),IF(DAY(DATE(YEAR('Investicijų skaičiuoklė'!$E$10),MONTH('Investicijų skaičiuoklė'!$E$10)+(A101-1)*(12/p),DAY('Investicijų skaičiuoklė'!$E$10)))&lt;&gt;DAY('Investicijų skaičiuoklė'!$E$10),DATE(YEAR('Investicijų skaičiuoklė'!$E$10),MONTH('Investicijų skaičiuoklė'!$E$10)+A101*(12/p)+1,0),DATE(YEAR('Investicijų skaičiuoklė'!$E$10),MONTH('Investicijų skaičiuoklė'!$E$10)+A101*(12/p),DAY('Investicijų skaičiuoklė'!$E$10)))))))</f>
        <v/>
      </c>
      <c r="C101" s="29" t="str">
        <f t="shared" si="3"/>
        <v/>
      </c>
      <c r="D101" s="29" t="str">
        <f t="shared" si="4"/>
        <v/>
      </c>
      <c r="E101" s="29" t="str">
        <f>IF(A101="","",A+SUM($D$2:D100))</f>
        <v/>
      </c>
      <c r="F101" s="29" t="str">
        <f>IF(A101="","",SUM(D$1:D101)+PV)</f>
        <v/>
      </c>
      <c r="G101" s="29" t="str">
        <f>IF(A101="","",IF(INV_Parinktys!$B$17=INV_Parinktys!$A$10,I100*( (1+rate)^(B101-B100)-1 ),I100*rate))</f>
        <v/>
      </c>
      <c r="H101" s="29" t="str">
        <f>IF(D101="","",SUM(G$1:G101))</f>
        <v/>
      </c>
      <c r="I101" s="29" t="str">
        <f t="shared" si="5"/>
        <v/>
      </c>
      <c r="J101" s="28" t="str">
        <f ca="1">_xlfn.IFNA(INDEX(Paskola_LNT!$I$2:$I$1000,MATCH(INV_Lentele!B101,Paskola_LNT!$B$2:$B$1000,0)),IF(AND(J100&lt;&gt;"",A101&lt;&gt;""),J100,""))</f>
        <v/>
      </c>
    </row>
    <row r="102" spans="1:10" x14ac:dyDescent="0.25">
      <c r="A102" s="16" t="str">
        <f>IF(I101="","",IF(A101&gt;='Investicijų skaičiuoklė'!$E$9*p,"",A101+1))</f>
        <v/>
      </c>
      <c r="B102" s="27" t="str">
        <f>IF(A102="","",IF(p=52,B101+7,IF(p=26,B101+14,IF(p=24,IF(MOD(A102,2)=0,EDATE('Investicijų skaičiuoklė'!$E$10,A102/2),B101+14),IF(DAY(DATE(YEAR('Investicijų skaičiuoklė'!$E$10),MONTH('Investicijų skaičiuoklė'!$E$10)+(A102-1)*(12/p),DAY('Investicijų skaičiuoklė'!$E$10)))&lt;&gt;DAY('Investicijų skaičiuoklė'!$E$10),DATE(YEAR('Investicijų skaičiuoklė'!$E$10),MONTH('Investicijų skaičiuoklė'!$E$10)+A102*(12/p)+1,0),DATE(YEAR('Investicijų skaičiuoklė'!$E$10),MONTH('Investicijų skaičiuoklė'!$E$10)+A102*(12/p),DAY('Investicijų skaičiuoklė'!$E$10)))))))</f>
        <v/>
      </c>
      <c r="C102" s="29" t="str">
        <f t="shared" si="3"/>
        <v/>
      </c>
      <c r="D102" s="29" t="str">
        <f t="shared" si="4"/>
        <v/>
      </c>
      <c r="E102" s="29" t="str">
        <f>IF(A102="","",A+SUM($D$2:D101))</f>
        <v/>
      </c>
      <c r="F102" s="29" t="str">
        <f>IF(A102="","",SUM(D$1:D102)+PV)</f>
        <v/>
      </c>
      <c r="G102" s="29" t="str">
        <f>IF(A102="","",IF(INV_Parinktys!$B$17=INV_Parinktys!$A$10,I101*( (1+rate)^(B102-B101)-1 ),I101*rate))</f>
        <v/>
      </c>
      <c r="H102" s="29" t="str">
        <f>IF(D102="","",SUM(G$1:G102))</f>
        <v/>
      </c>
      <c r="I102" s="29" t="str">
        <f t="shared" si="5"/>
        <v/>
      </c>
      <c r="J102" s="28" t="str">
        <f ca="1">_xlfn.IFNA(INDEX(Paskola_LNT!$I$2:$I$1000,MATCH(INV_Lentele!B102,Paskola_LNT!$B$2:$B$1000,0)),IF(AND(J101&lt;&gt;"",A102&lt;&gt;""),J101,""))</f>
        <v/>
      </c>
    </row>
    <row r="103" spans="1:10" x14ac:dyDescent="0.25">
      <c r="A103" s="16" t="str">
        <f>IF(I102="","",IF(A102&gt;='Investicijų skaičiuoklė'!$E$9*p,"",A102+1))</f>
        <v/>
      </c>
      <c r="B103" s="27" t="str">
        <f>IF(A103="","",IF(p=52,B102+7,IF(p=26,B102+14,IF(p=24,IF(MOD(A103,2)=0,EDATE('Investicijų skaičiuoklė'!$E$10,A103/2),B102+14),IF(DAY(DATE(YEAR('Investicijų skaičiuoklė'!$E$10),MONTH('Investicijų skaičiuoklė'!$E$10)+(A103-1)*(12/p),DAY('Investicijų skaičiuoklė'!$E$10)))&lt;&gt;DAY('Investicijų skaičiuoklė'!$E$10),DATE(YEAR('Investicijų skaičiuoklė'!$E$10),MONTH('Investicijų skaičiuoklė'!$E$10)+A103*(12/p)+1,0),DATE(YEAR('Investicijų skaičiuoklė'!$E$10),MONTH('Investicijų skaičiuoklė'!$E$10)+A103*(12/p),DAY('Investicijų skaičiuoklė'!$E$10)))))))</f>
        <v/>
      </c>
      <c r="C103" s="29" t="str">
        <f t="shared" si="3"/>
        <v/>
      </c>
      <c r="D103" s="29" t="str">
        <f t="shared" si="4"/>
        <v/>
      </c>
      <c r="E103" s="29" t="str">
        <f>IF(A103="","",A+SUM($D$2:D102))</f>
        <v/>
      </c>
      <c r="F103" s="29" t="str">
        <f>IF(A103="","",SUM(D$1:D103)+PV)</f>
        <v/>
      </c>
      <c r="G103" s="29" t="str">
        <f>IF(A103="","",IF(INV_Parinktys!$B$17=INV_Parinktys!$A$10,I102*( (1+rate)^(B103-B102)-1 ),I102*rate))</f>
        <v/>
      </c>
      <c r="H103" s="29" t="str">
        <f>IF(D103="","",SUM(G$1:G103))</f>
        <v/>
      </c>
      <c r="I103" s="29" t="str">
        <f t="shared" si="5"/>
        <v/>
      </c>
      <c r="J103" s="28" t="str">
        <f ca="1">_xlfn.IFNA(INDEX(Paskola_LNT!$I$2:$I$1000,MATCH(INV_Lentele!B103,Paskola_LNT!$B$2:$B$1000,0)),IF(AND(J102&lt;&gt;"",A103&lt;&gt;""),J102,""))</f>
        <v/>
      </c>
    </row>
    <row r="104" spans="1:10" x14ac:dyDescent="0.25">
      <c r="A104" s="16" t="str">
        <f>IF(I103="","",IF(A103&gt;='Investicijų skaičiuoklė'!$E$9*p,"",A103+1))</f>
        <v/>
      </c>
      <c r="B104" s="27" t="str">
        <f>IF(A104="","",IF(p=52,B103+7,IF(p=26,B103+14,IF(p=24,IF(MOD(A104,2)=0,EDATE('Investicijų skaičiuoklė'!$E$10,A104/2),B103+14),IF(DAY(DATE(YEAR('Investicijų skaičiuoklė'!$E$10),MONTH('Investicijų skaičiuoklė'!$E$10)+(A104-1)*(12/p),DAY('Investicijų skaičiuoklė'!$E$10)))&lt;&gt;DAY('Investicijų skaičiuoklė'!$E$10),DATE(YEAR('Investicijų skaičiuoklė'!$E$10),MONTH('Investicijų skaičiuoklė'!$E$10)+A104*(12/p)+1,0),DATE(YEAR('Investicijų skaičiuoklė'!$E$10),MONTH('Investicijų skaičiuoklė'!$E$10)+A104*(12/p),DAY('Investicijų skaičiuoklė'!$E$10)))))))</f>
        <v/>
      </c>
      <c r="C104" s="29" t="str">
        <f t="shared" si="3"/>
        <v/>
      </c>
      <c r="D104" s="29" t="str">
        <f t="shared" si="4"/>
        <v/>
      </c>
      <c r="E104" s="29" t="str">
        <f>IF(A104="","",A+SUM($D$2:D103))</f>
        <v/>
      </c>
      <c r="F104" s="29" t="str">
        <f>IF(A104="","",SUM(D$1:D104)+PV)</f>
        <v/>
      </c>
      <c r="G104" s="29" t="str">
        <f>IF(A104="","",IF(INV_Parinktys!$B$17=INV_Parinktys!$A$10,I103*( (1+rate)^(B104-B103)-1 ),I103*rate))</f>
        <v/>
      </c>
      <c r="H104" s="29" t="str">
        <f>IF(D104="","",SUM(G$1:G104))</f>
        <v/>
      </c>
      <c r="I104" s="29" t="str">
        <f t="shared" si="5"/>
        <v/>
      </c>
      <c r="J104" s="28" t="str">
        <f ca="1">_xlfn.IFNA(INDEX(Paskola_LNT!$I$2:$I$1000,MATCH(INV_Lentele!B104,Paskola_LNT!$B$2:$B$1000,0)),IF(AND(J103&lt;&gt;"",A104&lt;&gt;""),J103,""))</f>
        <v/>
      </c>
    </row>
    <row r="105" spans="1:10" x14ac:dyDescent="0.25">
      <c r="A105" s="16" t="str">
        <f>IF(I104="","",IF(A104&gt;='Investicijų skaičiuoklė'!$E$9*p,"",A104+1))</f>
        <v/>
      </c>
      <c r="B105" s="27" t="str">
        <f>IF(A105="","",IF(p=52,B104+7,IF(p=26,B104+14,IF(p=24,IF(MOD(A105,2)=0,EDATE('Investicijų skaičiuoklė'!$E$10,A105/2),B104+14),IF(DAY(DATE(YEAR('Investicijų skaičiuoklė'!$E$10),MONTH('Investicijų skaičiuoklė'!$E$10)+(A105-1)*(12/p),DAY('Investicijų skaičiuoklė'!$E$10)))&lt;&gt;DAY('Investicijų skaičiuoklė'!$E$10),DATE(YEAR('Investicijų skaičiuoklė'!$E$10),MONTH('Investicijų skaičiuoklė'!$E$10)+A105*(12/p)+1,0),DATE(YEAR('Investicijų skaičiuoklė'!$E$10),MONTH('Investicijų skaičiuoklė'!$E$10)+A105*(12/p),DAY('Investicijų skaičiuoklė'!$E$10)))))))</f>
        <v/>
      </c>
      <c r="C105" s="29" t="str">
        <f t="shared" si="3"/>
        <v/>
      </c>
      <c r="D105" s="29" t="str">
        <f t="shared" si="4"/>
        <v/>
      </c>
      <c r="E105" s="29" t="str">
        <f>IF(A105="","",A+SUM($D$2:D104))</f>
        <v/>
      </c>
      <c r="F105" s="29" t="str">
        <f>IF(A105="","",SUM(D$1:D105)+PV)</f>
        <v/>
      </c>
      <c r="G105" s="29" t="str">
        <f>IF(A105="","",IF(INV_Parinktys!$B$17=INV_Parinktys!$A$10,I104*( (1+rate)^(B105-B104)-1 ),I104*rate))</f>
        <v/>
      </c>
      <c r="H105" s="29" t="str">
        <f>IF(D105="","",SUM(G$1:G105))</f>
        <v/>
      </c>
      <c r="I105" s="29" t="str">
        <f t="shared" si="5"/>
        <v/>
      </c>
      <c r="J105" s="28" t="str">
        <f ca="1">_xlfn.IFNA(INDEX(Paskola_LNT!$I$2:$I$1000,MATCH(INV_Lentele!B105,Paskola_LNT!$B$2:$B$1000,0)),IF(AND(J104&lt;&gt;"",A105&lt;&gt;""),J104,""))</f>
        <v/>
      </c>
    </row>
    <row r="106" spans="1:10" x14ac:dyDescent="0.25">
      <c r="A106" s="16" t="str">
        <f>IF(I105="","",IF(A105&gt;='Investicijų skaičiuoklė'!$E$9*p,"",A105+1))</f>
        <v/>
      </c>
      <c r="B106" s="27" t="str">
        <f>IF(A106="","",IF(p=52,B105+7,IF(p=26,B105+14,IF(p=24,IF(MOD(A106,2)=0,EDATE('Investicijų skaičiuoklė'!$E$10,A106/2),B105+14),IF(DAY(DATE(YEAR('Investicijų skaičiuoklė'!$E$10),MONTH('Investicijų skaičiuoklė'!$E$10)+(A106-1)*(12/p),DAY('Investicijų skaičiuoklė'!$E$10)))&lt;&gt;DAY('Investicijų skaičiuoklė'!$E$10),DATE(YEAR('Investicijų skaičiuoklė'!$E$10),MONTH('Investicijų skaičiuoklė'!$E$10)+A106*(12/p)+1,0),DATE(YEAR('Investicijų skaičiuoklė'!$E$10),MONTH('Investicijų skaičiuoklė'!$E$10)+A106*(12/p),DAY('Investicijų skaičiuoklė'!$E$10)))))))</f>
        <v/>
      </c>
      <c r="C106" s="29" t="str">
        <f t="shared" si="3"/>
        <v/>
      </c>
      <c r="D106" s="29" t="str">
        <f t="shared" si="4"/>
        <v/>
      </c>
      <c r="E106" s="29" t="str">
        <f>IF(A106="","",A+SUM($D$2:D105))</f>
        <v/>
      </c>
      <c r="F106" s="29" t="str">
        <f>IF(A106="","",SUM(D$1:D106)+PV)</f>
        <v/>
      </c>
      <c r="G106" s="29" t="str">
        <f>IF(A106="","",IF(INV_Parinktys!$B$17=INV_Parinktys!$A$10,I105*( (1+rate)^(B106-B105)-1 ),I105*rate))</f>
        <v/>
      </c>
      <c r="H106" s="29" t="str">
        <f>IF(D106="","",SUM(G$1:G106))</f>
        <v/>
      </c>
      <c r="I106" s="29" t="str">
        <f t="shared" si="5"/>
        <v/>
      </c>
      <c r="J106" s="28" t="str">
        <f ca="1">_xlfn.IFNA(INDEX(Paskola_LNT!$I$2:$I$1000,MATCH(INV_Lentele!B106,Paskola_LNT!$B$2:$B$1000,0)),IF(AND(J105&lt;&gt;"",A106&lt;&gt;""),J105,""))</f>
        <v/>
      </c>
    </row>
    <row r="107" spans="1:10" x14ac:dyDescent="0.25">
      <c r="A107" s="16" t="str">
        <f>IF(I106="","",IF(A106&gt;='Investicijų skaičiuoklė'!$E$9*p,"",A106+1))</f>
        <v/>
      </c>
      <c r="B107" s="27" t="str">
        <f>IF(A107="","",IF(p=52,B106+7,IF(p=26,B106+14,IF(p=24,IF(MOD(A107,2)=0,EDATE('Investicijų skaičiuoklė'!$E$10,A107/2),B106+14),IF(DAY(DATE(YEAR('Investicijų skaičiuoklė'!$E$10),MONTH('Investicijų skaičiuoklė'!$E$10)+(A107-1)*(12/p),DAY('Investicijų skaičiuoklė'!$E$10)))&lt;&gt;DAY('Investicijų skaičiuoklė'!$E$10),DATE(YEAR('Investicijų skaičiuoklė'!$E$10),MONTH('Investicijų skaičiuoklė'!$E$10)+A107*(12/p)+1,0),DATE(YEAR('Investicijų skaičiuoklė'!$E$10),MONTH('Investicijų skaičiuoklė'!$E$10)+A107*(12/p),DAY('Investicijų skaičiuoklė'!$E$10)))))))</f>
        <v/>
      </c>
      <c r="C107" s="29" t="str">
        <f t="shared" si="3"/>
        <v/>
      </c>
      <c r="D107" s="29" t="str">
        <f t="shared" si="4"/>
        <v/>
      </c>
      <c r="E107" s="29" t="str">
        <f>IF(A107="","",A+SUM($D$2:D106))</f>
        <v/>
      </c>
      <c r="F107" s="29" t="str">
        <f>IF(A107="","",SUM(D$1:D107)+PV)</f>
        <v/>
      </c>
      <c r="G107" s="29" t="str">
        <f>IF(A107="","",IF(INV_Parinktys!$B$17=INV_Parinktys!$A$10,I106*( (1+rate)^(B107-B106)-1 ),I106*rate))</f>
        <v/>
      </c>
      <c r="H107" s="29" t="str">
        <f>IF(D107="","",SUM(G$1:G107))</f>
        <v/>
      </c>
      <c r="I107" s="29" t="str">
        <f t="shared" si="5"/>
        <v/>
      </c>
      <c r="J107" s="28" t="str">
        <f ca="1">_xlfn.IFNA(INDEX(Paskola_LNT!$I$2:$I$1000,MATCH(INV_Lentele!B107,Paskola_LNT!$B$2:$B$1000,0)),IF(AND(J106&lt;&gt;"",A107&lt;&gt;""),J106,""))</f>
        <v/>
      </c>
    </row>
    <row r="108" spans="1:10" x14ac:dyDescent="0.25">
      <c r="A108" s="16" t="str">
        <f>IF(I107="","",IF(A107&gt;='Investicijų skaičiuoklė'!$E$9*p,"",A107+1))</f>
        <v/>
      </c>
      <c r="B108" s="27" t="str">
        <f>IF(A108="","",IF(p=52,B107+7,IF(p=26,B107+14,IF(p=24,IF(MOD(A108,2)=0,EDATE('Investicijų skaičiuoklė'!$E$10,A108/2),B107+14),IF(DAY(DATE(YEAR('Investicijų skaičiuoklė'!$E$10),MONTH('Investicijų skaičiuoklė'!$E$10)+(A108-1)*(12/p),DAY('Investicijų skaičiuoklė'!$E$10)))&lt;&gt;DAY('Investicijų skaičiuoklė'!$E$10),DATE(YEAR('Investicijų skaičiuoklė'!$E$10),MONTH('Investicijų skaičiuoklė'!$E$10)+A108*(12/p)+1,0),DATE(YEAR('Investicijų skaičiuoklė'!$E$10),MONTH('Investicijų skaičiuoklė'!$E$10)+A108*(12/p),DAY('Investicijų skaičiuoklė'!$E$10)))))))</f>
        <v/>
      </c>
      <c r="C108" s="29" t="str">
        <f t="shared" si="3"/>
        <v/>
      </c>
      <c r="D108" s="29" t="str">
        <f t="shared" si="4"/>
        <v/>
      </c>
      <c r="E108" s="29" t="str">
        <f>IF(A108="","",A+SUM($D$2:D107))</f>
        <v/>
      </c>
      <c r="F108" s="29" t="str">
        <f>IF(A108="","",SUM(D$1:D108)+PV)</f>
        <v/>
      </c>
      <c r="G108" s="29" t="str">
        <f>IF(A108="","",IF(INV_Parinktys!$B$17=INV_Parinktys!$A$10,I107*( (1+rate)^(B108-B107)-1 ),I107*rate))</f>
        <v/>
      </c>
      <c r="H108" s="29" t="str">
        <f>IF(D108="","",SUM(G$1:G108))</f>
        <v/>
      </c>
      <c r="I108" s="29" t="str">
        <f t="shared" si="5"/>
        <v/>
      </c>
      <c r="J108" s="28" t="str">
        <f ca="1">_xlfn.IFNA(INDEX(Paskola_LNT!$I$2:$I$1000,MATCH(INV_Lentele!B108,Paskola_LNT!$B$2:$B$1000,0)),IF(AND(J107&lt;&gt;"",A108&lt;&gt;""),J107,""))</f>
        <v/>
      </c>
    </row>
    <row r="109" spans="1:10" x14ac:dyDescent="0.25">
      <c r="A109" s="16" t="str">
        <f>IF(I108="","",IF(A108&gt;='Investicijų skaičiuoklė'!$E$9*p,"",A108+1))</f>
        <v/>
      </c>
      <c r="B109" s="27" t="str">
        <f>IF(A109="","",IF(p=52,B108+7,IF(p=26,B108+14,IF(p=24,IF(MOD(A109,2)=0,EDATE('Investicijų skaičiuoklė'!$E$10,A109/2),B108+14),IF(DAY(DATE(YEAR('Investicijų skaičiuoklė'!$E$10),MONTH('Investicijų skaičiuoklė'!$E$10)+(A109-1)*(12/p),DAY('Investicijų skaičiuoklė'!$E$10)))&lt;&gt;DAY('Investicijų skaičiuoklė'!$E$10),DATE(YEAR('Investicijų skaičiuoklė'!$E$10),MONTH('Investicijų skaičiuoklė'!$E$10)+A109*(12/p)+1,0),DATE(YEAR('Investicijų skaičiuoklė'!$E$10),MONTH('Investicijų skaičiuoklė'!$E$10)+A109*(12/p),DAY('Investicijų skaičiuoklė'!$E$10)))))))</f>
        <v/>
      </c>
      <c r="C109" s="29" t="str">
        <f t="shared" si="3"/>
        <v/>
      </c>
      <c r="D109" s="29" t="str">
        <f t="shared" si="4"/>
        <v/>
      </c>
      <c r="E109" s="29" t="str">
        <f>IF(A109="","",A+SUM($D$2:D108))</f>
        <v/>
      </c>
      <c r="F109" s="29" t="str">
        <f>IF(A109="","",SUM(D$1:D109)+PV)</f>
        <v/>
      </c>
      <c r="G109" s="29" t="str">
        <f>IF(A109="","",IF(INV_Parinktys!$B$17=INV_Parinktys!$A$10,I108*( (1+rate)^(B109-B108)-1 ),I108*rate))</f>
        <v/>
      </c>
      <c r="H109" s="29" t="str">
        <f>IF(D109="","",SUM(G$1:G109))</f>
        <v/>
      </c>
      <c r="I109" s="29" t="str">
        <f t="shared" si="5"/>
        <v/>
      </c>
      <c r="J109" s="28" t="str">
        <f ca="1">_xlfn.IFNA(INDEX(Paskola_LNT!$I$2:$I$1000,MATCH(INV_Lentele!B109,Paskola_LNT!$B$2:$B$1000,0)),IF(AND(J108&lt;&gt;"",A109&lt;&gt;""),J108,""))</f>
        <v/>
      </c>
    </row>
    <row r="110" spans="1:10" x14ac:dyDescent="0.25">
      <c r="A110" s="16" t="str">
        <f>IF(I109="","",IF(A109&gt;='Investicijų skaičiuoklė'!$E$9*p,"",A109+1))</f>
        <v/>
      </c>
      <c r="B110" s="27" t="str">
        <f>IF(A110="","",IF(p=52,B109+7,IF(p=26,B109+14,IF(p=24,IF(MOD(A110,2)=0,EDATE('Investicijų skaičiuoklė'!$E$10,A110/2),B109+14),IF(DAY(DATE(YEAR('Investicijų skaičiuoklė'!$E$10),MONTH('Investicijų skaičiuoklė'!$E$10)+(A110-1)*(12/p),DAY('Investicijų skaičiuoklė'!$E$10)))&lt;&gt;DAY('Investicijų skaičiuoklė'!$E$10),DATE(YEAR('Investicijų skaičiuoklė'!$E$10),MONTH('Investicijų skaičiuoklė'!$E$10)+A110*(12/p)+1,0),DATE(YEAR('Investicijų skaičiuoklė'!$E$10),MONTH('Investicijų skaičiuoklė'!$E$10)+A110*(12/p),DAY('Investicijų skaičiuoklė'!$E$10)))))))</f>
        <v/>
      </c>
      <c r="C110" s="29" t="str">
        <f t="shared" si="3"/>
        <v/>
      </c>
      <c r="D110" s="29" t="str">
        <f t="shared" si="4"/>
        <v/>
      </c>
      <c r="E110" s="29" t="str">
        <f>IF(A110="","",A+SUM($D$2:D109))</f>
        <v/>
      </c>
      <c r="F110" s="29" t="str">
        <f>IF(A110="","",SUM(D$1:D110)+PV)</f>
        <v/>
      </c>
      <c r="G110" s="29" t="str">
        <f>IF(A110="","",IF(INV_Parinktys!$B$17=INV_Parinktys!$A$10,I109*( (1+rate)^(B110-B109)-1 ),I109*rate))</f>
        <v/>
      </c>
      <c r="H110" s="29" t="str">
        <f>IF(D110="","",SUM(G$1:G110))</f>
        <v/>
      </c>
      <c r="I110" s="29" t="str">
        <f t="shared" si="5"/>
        <v/>
      </c>
      <c r="J110" s="28" t="str">
        <f ca="1">_xlfn.IFNA(INDEX(Paskola_LNT!$I$2:$I$1000,MATCH(INV_Lentele!B110,Paskola_LNT!$B$2:$B$1000,0)),IF(AND(J109&lt;&gt;"",A110&lt;&gt;""),J109,""))</f>
        <v/>
      </c>
    </row>
    <row r="111" spans="1:10" x14ac:dyDescent="0.25">
      <c r="A111" s="16" t="str">
        <f>IF(I110="","",IF(A110&gt;='Investicijų skaičiuoklė'!$E$9*p,"",A110+1))</f>
        <v/>
      </c>
      <c r="B111" s="27" t="str">
        <f>IF(A111="","",IF(p=52,B110+7,IF(p=26,B110+14,IF(p=24,IF(MOD(A111,2)=0,EDATE('Investicijų skaičiuoklė'!$E$10,A111/2),B110+14),IF(DAY(DATE(YEAR('Investicijų skaičiuoklė'!$E$10),MONTH('Investicijų skaičiuoklė'!$E$10)+(A111-1)*(12/p),DAY('Investicijų skaičiuoklė'!$E$10)))&lt;&gt;DAY('Investicijų skaičiuoklė'!$E$10),DATE(YEAR('Investicijų skaičiuoklė'!$E$10),MONTH('Investicijų skaičiuoklė'!$E$10)+A111*(12/p)+1,0),DATE(YEAR('Investicijų skaičiuoklė'!$E$10),MONTH('Investicijų skaičiuoklė'!$E$10)+A111*(12/p),DAY('Investicijų skaičiuoklė'!$E$10)))))))</f>
        <v/>
      </c>
      <c r="C111" s="29" t="str">
        <f t="shared" si="3"/>
        <v/>
      </c>
      <c r="D111" s="29" t="str">
        <f t="shared" si="4"/>
        <v/>
      </c>
      <c r="E111" s="29" t="str">
        <f>IF(A111="","",A+SUM($D$2:D110))</f>
        <v/>
      </c>
      <c r="F111" s="29" t="str">
        <f>IF(A111="","",SUM(D$1:D111)+PV)</f>
        <v/>
      </c>
      <c r="G111" s="29" t="str">
        <f>IF(A111="","",IF(INV_Parinktys!$B$17=INV_Parinktys!$A$10,I110*( (1+rate)^(B111-B110)-1 ),I110*rate))</f>
        <v/>
      </c>
      <c r="H111" s="29" t="str">
        <f>IF(D111="","",SUM(G$1:G111))</f>
        <v/>
      </c>
      <c r="I111" s="29" t="str">
        <f t="shared" si="5"/>
        <v/>
      </c>
      <c r="J111" s="28" t="str">
        <f ca="1">_xlfn.IFNA(INDEX(Paskola_LNT!$I$2:$I$1000,MATCH(INV_Lentele!B111,Paskola_LNT!$B$2:$B$1000,0)),IF(AND(J110&lt;&gt;"",A111&lt;&gt;""),J110,""))</f>
        <v/>
      </c>
    </row>
    <row r="112" spans="1:10" x14ac:dyDescent="0.25">
      <c r="A112" s="16" t="str">
        <f>IF(I111="","",IF(A111&gt;='Investicijų skaičiuoklė'!$E$9*p,"",A111+1))</f>
        <v/>
      </c>
      <c r="B112" s="27" t="str">
        <f>IF(A112="","",IF(p=52,B111+7,IF(p=26,B111+14,IF(p=24,IF(MOD(A112,2)=0,EDATE('Investicijų skaičiuoklė'!$E$10,A112/2),B111+14),IF(DAY(DATE(YEAR('Investicijų skaičiuoklė'!$E$10),MONTH('Investicijų skaičiuoklė'!$E$10)+(A112-1)*(12/p),DAY('Investicijų skaičiuoklė'!$E$10)))&lt;&gt;DAY('Investicijų skaičiuoklė'!$E$10),DATE(YEAR('Investicijų skaičiuoklė'!$E$10),MONTH('Investicijų skaičiuoklė'!$E$10)+A112*(12/p)+1,0),DATE(YEAR('Investicijų skaičiuoklė'!$E$10),MONTH('Investicijų skaičiuoklė'!$E$10)+A112*(12/p),DAY('Investicijų skaičiuoklė'!$E$10)))))))</f>
        <v/>
      </c>
      <c r="C112" s="29" t="str">
        <f t="shared" si="3"/>
        <v/>
      </c>
      <c r="D112" s="29" t="str">
        <f t="shared" si="4"/>
        <v/>
      </c>
      <c r="E112" s="29" t="str">
        <f>IF(A112="","",A+SUM($D$2:D111))</f>
        <v/>
      </c>
      <c r="F112" s="29" t="str">
        <f>IF(A112="","",SUM(D$1:D112)+PV)</f>
        <v/>
      </c>
      <c r="G112" s="29" t="str">
        <f>IF(A112="","",IF(INV_Parinktys!$B$17=INV_Parinktys!$A$10,I111*( (1+rate)^(B112-B111)-1 ),I111*rate))</f>
        <v/>
      </c>
      <c r="H112" s="29" t="str">
        <f>IF(D112="","",SUM(G$1:G112))</f>
        <v/>
      </c>
      <c r="I112" s="29" t="str">
        <f t="shared" si="5"/>
        <v/>
      </c>
      <c r="J112" s="28" t="str">
        <f ca="1">_xlfn.IFNA(INDEX(Paskola_LNT!$I$2:$I$1000,MATCH(INV_Lentele!B112,Paskola_LNT!$B$2:$B$1000,0)),IF(AND(J111&lt;&gt;"",A112&lt;&gt;""),J111,""))</f>
        <v/>
      </c>
    </row>
    <row r="113" spans="1:10" x14ac:dyDescent="0.25">
      <c r="A113" s="16" t="str">
        <f>IF(I112="","",IF(A112&gt;='Investicijų skaičiuoklė'!$E$9*p,"",A112+1))</f>
        <v/>
      </c>
      <c r="B113" s="27" t="str">
        <f>IF(A113="","",IF(p=52,B112+7,IF(p=26,B112+14,IF(p=24,IF(MOD(A113,2)=0,EDATE('Investicijų skaičiuoklė'!$E$10,A113/2),B112+14),IF(DAY(DATE(YEAR('Investicijų skaičiuoklė'!$E$10),MONTH('Investicijų skaičiuoklė'!$E$10)+(A113-1)*(12/p),DAY('Investicijų skaičiuoklė'!$E$10)))&lt;&gt;DAY('Investicijų skaičiuoklė'!$E$10),DATE(YEAR('Investicijų skaičiuoklė'!$E$10),MONTH('Investicijų skaičiuoklė'!$E$10)+A113*(12/p)+1,0),DATE(YEAR('Investicijų skaičiuoklė'!$E$10),MONTH('Investicijų skaičiuoklė'!$E$10)+A113*(12/p),DAY('Investicijų skaičiuoklė'!$E$10)))))))</f>
        <v/>
      </c>
      <c r="C113" s="29" t="str">
        <f t="shared" si="3"/>
        <v/>
      </c>
      <c r="D113" s="29" t="str">
        <f t="shared" si="4"/>
        <v/>
      </c>
      <c r="E113" s="29" t="str">
        <f>IF(A113="","",A+SUM($D$2:D112))</f>
        <v/>
      </c>
      <c r="F113" s="29" t="str">
        <f>IF(A113="","",SUM(D$1:D113)+PV)</f>
        <v/>
      </c>
      <c r="G113" s="29" t="str">
        <f>IF(A113="","",IF(INV_Parinktys!$B$17=INV_Parinktys!$A$10,I112*( (1+rate)^(B113-B112)-1 ),I112*rate))</f>
        <v/>
      </c>
      <c r="H113" s="29" t="str">
        <f>IF(D113="","",SUM(G$1:G113))</f>
        <v/>
      </c>
      <c r="I113" s="29" t="str">
        <f t="shared" si="5"/>
        <v/>
      </c>
      <c r="J113" s="28" t="str">
        <f ca="1">_xlfn.IFNA(INDEX(Paskola_LNT!$I$2:$I$1000,MATCH(INV_Lentele!B113,Paskola_LNT!$B$2:$B$1000,0)),IF(AND(J112&lt;&gt;"",A113&lt;&gt;""),J112,""))</f>
        <v/>
      </c>
    </row>
    <row r="114" spans="1:10" x14ac:dyDescent="0.25">
      <c r="A114" s="16" t="str">
        <f>IF(I113="","",IF(A113&gt;='Investicijų skaičiuoklė'!$E$9*p,"",A113+1))</f>
        <v/>
      </c>
      <c r="B114" s="27" t="str">
        <f>IF(A114="","",IF(p=52,B113+7,IF(p=26,B113+14,IF(p=24,IF(MOD(A114,2)=0,EDATE('Investicijų skaičiuoklė'!$E$10,A114/2),B113+14),IF(DAY(DATE(YEAR('Investicijų skaičiuoklė'!$E$10),MONTH('Investicijų skaičiuoklė'!$E$10)+(A114-1)*(12/p),DAY('Investicijų skaičiuoklė'!$E$10)))&lt;&gt;DAY('Investicijų skaičiuoklė'!$E$10),DATE(YEAR('Investicijų skaičiuoklė'!$E$10),MONTH('Investicijų skaičiuoklė'!$E$10)+A114*(12/p)+1,0),DATE(YEAR('Investicijų skaičiuoklė'!$E$10),MONTH('Investicijų skaičiuoklė'!$E$10)+A114*(12/p),DAY('Investicijų skaičiuoklė'!$E$10)))))))</f>
        <v/>
      </c>
      <c r="C114" s="29" t="str">
        <f t="shared" si="3"/>
        <v/>
      </c>
      <c r="D114" s="29" t="str">
        <f t="shared" si="4"/>
        <v/>
      </c>
      <c r="E114" s="29" t="str">
        <f>IF(A114="","",A+SUM($D$2:D113))</f>
        <v/>
      </c>
      <c r="F114" s="29" t="str">
        <f>IF(A114="","",SUM(D$1:D114)+PV)</f>
        <v/>
      </c>
      <c r="G114" s="29" t="str">
        <f>IF(A114="","",IF(INV_Parinktys!$B$17=INV_Parinktys!$A$10,I113*( (1+rate)^(B114-B113)-1 ),I113*rate))</f>
        <v/>
      </c>
      <c r="H114" s="29" t="str">
        <f>IF(D114="","",SUM(G$1:G114))</f>
        <v/>
      </c>
      <c r="I114" s="29" t="str">
        <f t="shared" si="5"/>
        <v/>
      </c>
      <c r="J114" s="28" t="str">
        <f ca="1">_xlfn.IFNA(INDEX(Paskola_LNT!$I$2:$I$1000,MATCH(INV_Lentele!B114,Paskola_LNT!$B$2:$B$1000,0)),IF(AND(J113&lt;&gt;"",A114&lt;&gt;""),J113,""))</f>
        <v/>
      </c>
    </row>
    <row r="115" spans="1:10" x14ac:dyDescent="0.25">
      <c r="A115" s="16" t="str">
        <f>IF(I114="","",IF(A114&gt;='Investicijų skaičiuoklė'!$E$9*p,"",A114+1))</f>
        <v/>
      </c>
      <c r="B115" s="27" t="str">
        <f>IF(A115="","",IF(p=52,B114+7,IF(p=26,B114+14,IF(p=24,IF(MOD(A115,2)=0,EDATE('Investicijų skaičiuoklė'!$E$10,A115/2),B114+14),IF(DAY(DATE(YEAR('Investicijų skaičiuoklė'!$E$10),MONTH('Investicijų skaičiuoklė'!$E$10)+(A115-1)*(12/p),DAY('Investicijų skaičiuoklė'!$E$10)))&lt;&gt;DAY('Investicijų skaičiuoklė'!$E$10),DATE(YEAR('Investicijų skaičiuoklė'!$E$10),MONTH('Investicijų skaičiuoklė'!$E$10)+A115*(12/p)+1,0),DATE(YEAR('Investicijų skaičiuoklė'!$E$10),MONTH('Investicijų skaičiuoklė'!$E$10)+A115*(12/p),DAY('Investicijų skaičiuoklė'!$E$10)))))))</f>
        <v/>
      </c>
      <c r="C115" s="29" t="str">
        <f t="shared" si="3"/>
        <v/>
      </c>
      <c r="D115" s="29" t="str">
        <f t="shared" si="4"/>
        <v/>
      </c>
      <c r="E115" s="29" t="str">
        <f>IF(A115="","",A+SUM($D$2:D114))</f>
        <v/>
      </c>
      <c r="F115" s="29" t="str">
        <f>IF(A115="","",SUM(D$1:D115)+PV)</f>
        <v/>
      </c>
      <c r="G115" s="29" t="str">
        <f>IF(A115="","",IF(INV_Parinktys!$B$17=INV_Parinktys!$A$10,I114*( (1+rate)^(B115-B114)-1 ),I114*rate))</f>
        <v/>
      </c>
      <c r="H115" s="29" t="str">
        <f>IF(D115="","",SUM(G$1:G115))</f>
        <v/>
      </c>
      <c r="I115" s="29" t="str">
        <f t="shared" si="5"/>
        <v/>
      </c>
      <c r="J115" s="28" t="str">
        <f ca="1">_xlfn.IFNA(INDEX(Paskola_LNT!$I$2:$I$1000,MATCH(INV_Lentele!B115,Paskola_LNT!$B$2:$B$1000,0)),IF(AND(J114&lt;&gt;"",A115&lt;&gt;""),J114,""))</f>
        <v/>
      </c>
    </row>
    <row r="116" spans="1:10" x14ac:dyDescent="0.25">
      <c r="A116" s="16" t="str">
        <f>IF(I115="","",IF(A115&gt;='Investicijų skaičiuoklė'!$E$9*p,"",A115+1))</f>
        <v/>
      </c>
      <c r="B116" s="27" t="str">
        <f>IF(A116="","",IF(p=52,B115+7,IF(p=26,B115+14,IF(p=24,IF(MOD(A116,2)=0,EDATE('Investicijų skaičiuoklė'!$E$10,A116/2),B115+14),IF(DAY(DATE(YEAR('Investicijų skaičiuoklė'!$E$10),MONTH('Investicijų skaičiuoklė'!$E$10)+(A116-1)*(12/p),DAY('Investicijų skaičiuoklė'!$E$10)))&lt;&gt;DAY('Investicijų skaičiuoklė'!$E$10),DATE(YEAR('Investicijų skaičiuoklė'!$E$10),MONTH('Investicijų skaičiuoklė'!$E$10)+A116*(12/p)+1,0),DATE(YEAR('Investicijų skaičiuoklė'!$E$10),MONTH('Investicijų skaičiuoklė'!$E$10)+A116*(12/p),DAY('Investicijų skaičiuoklė'!$E$10)))))))</f>
        <v/>
      </c>
      <c r="C116" s="29" t="str">
        <f t="shared" si="3"/>
        <v/>
      </c>
      <c r="D116" s="29" t="str">
        <f t="shared" si="4"/>
        <v/>
      </c>
      <c r="E116" s="29" t="str">
        <f>IF(A116="","",A+SUM($D$2:D115))</f>
        <v/>
      </c>
      <c r="F116" s="29" t="str">
        <f>IF(A116="","",SUM(D$1:D116)+PV)</f>
        <v/>
      </c>
      <c r="G116" s="29" t="str">
        <f>IF(A116="","",IF(INV_Parinktys!$B$17=INV_Parinktys!$A$10,I115*( (1+rate)^(B116-B115)-1 ),I115*rate))</f>
        <v/>
      </c>
      <c r="H116" s="29" t="str">
        <f>IF(D116="","",SUM(G$1:G116))</f>
        <v/>
      </c>
      <c r="I116" s="29" t="str">
        <f t="shared" si="5"/>
        <v/>
      </c>
      <c r="J116" s="28" t="str">
        <f ca="1">_xlfn.IFNA(INDEX(Paskola_LNT!$I$2:$I$1000,MATCH(INV_Lentele!B116,Paskola_LNT!$B$2:$B$1000,0)),IF(AND(J115&lt;&gt;"",A116&lt;&gt;""),J115,""))</f>
        <v/>
      </c>
    </row>
    <row r="117" spans="1:10" x14ac:dyDescent="0.25">
      <c r="A117" s="16" t="str">
        <f>IF(I116="","",IF(A116&gt;='Investicijų skaičiuoklė'!$E$9*p,"",A116+1))</f>
        <v/>
      </c>
      <c r="B117" s="27" t="str">
        <f>IF(A117="","",IF(p=52,B116+7,IF(p=26,B116+14,IF(p=24,IF(MOD(A117,2)=0,EDATE('Investicijų skaičiuoklė'!$E$10,A117/2),B116+14),IF(DAY(DATE(YEAR('Investicijų skaičiuoklė'!$E$10),MONTH('Investicijų skaičiuoklė'!$E$10)+(A117-1)*(12/p),DAY('Investicijų skaičiuoklė'!$E$10)))&lt;&gt;DAY('Investicijų skaičiuoklė'!$E$10),DATE(YEAR('Investicijų skaičiuoklė'!$E$10),MONTH('Investicijų skaičiuoklė'!$E$10)+A117*(12/p)+1,0),DATE(YEAR('Investicijų skaičiuoklė'!$E$10),MONTH('Investicijų skaičiuoklė'!$E$10)+A117*(12/p),DAY('Investicijų skaičiuoklė'!$E$10)))))))</f>
        <v/>
      </c>
      <c r="C117" s="29" t="str">
        <f t="shared" si="3"/>
        <v/>
      </c>
      <c r="D117" s="29" t="str">
        <f t="shared" si="4"/>
        <v/>
      </c>
      <c r="E117" s="29" t="str">
        <f>IF(A117="","",A+SUM($D$2:D116))</f>
        <v/>
      </c>
      <c r="F117" s="29" t="str">
        <f>IF(A117="","",SUM(D$1:D117)+PV)</f>
        <v/>
      </c>
      <c r="G117" s="29" t="str">
        <f>IF(A117="","",IF(INV_Parinktys!$B$17=INV_Parinktys!$A$10,I116*( (1+rate)^(B117-B116)-1 ),I116*rate))</f>
        <v/>
      </c>
      <c r="H117" s="29" t="str">
        <f>IF(D117="","",SUM(G$1:G117))</f>
        <v/>
      </c>
      <c r="I117" s="29" t="str">
        <f t="shared" si="5"/>
        <v/>
      </c>
      <c r="J117" s="28" t="str">
        <f ca="1">_xlfn.IFNA(INDEX(Paskola_LNT!$I$2:$I$1000,MATCH(INV_Lentele!B117,Paskola_LNT!$B$2:$B$1000,0)),IF(AND(J116&lt;&gt;"",A117&lt;&gt;""),J116,""))</f>
        <v/>
      </c>
    </row>
    <row r="118" spans="1:10" x14ac:dyDescent="0.25">
      <c r="A118" s="16" t="str">
        <f>IF(I117="","",IF(A117&gt;='Investicijų skaičiuoklė'!$E$9*p,"",A117+1))</f>
        <v/>
      </c>
      <c r="B118" s="27" t="str">
        <f>IF(A118="","",IF(p=52,B117+7,IF(p=26,B117+14,IF(p=24,IF(MOD(A118,2)=0,EDATE('Investicijų skaičiuoklė'!$E$10,A118/2),B117+14),IF(DAY(DATE(YEAR('Investicijų skaičiuoklė'!$E$10),MONTH('Investicijų skaičiuoklė'!$E$10)+(A118-1)*(12/p),DAY('Investicijų skaičiuoklė'!$E$10)))&lt;&gt;DAY('Investicijų skaičiuoklė'!$E$10),DATE(YEAR('Investicijų skaičiuoklė'!$E$10),MONTH('Investicijų skaičiuoklė'!$E$10)+A118*(12/p)+1,0),DATE(YEAR('Investicijų skaičiuoklė'!$E$10),MONTH('Investicijų skaičiuoklė'!$E$10)+A118*(12/p),DAY('Investicijų skaičiuoklė'!$E$10)))))))</f>
        <v/>
      </c>
      <c r="C118" s="29" t="str">
        <f t="shared" si="3"/>
        <v/>
      </c>
      <c r="D118" s="29" t="str">
        <f t="shared" si="4"/>
        <v/>
      </c>
      <c r="E118" s="29" t="str">
        <f>IF(A118="","",A+SUM($D$2:D117))</f>
        <v/>
      </c>
      <c r="F118" s="29" t="str">
        <f>IF(A118="","",SUM(D$1:D118)+PV)</f>
        <v/>
      </c>
      <c r="G118" s="29" t="str">
        <f>IF(A118="","",IF(INV_Parinktys!$B$17=INV_Parinktys!$A$10,I117*( (1+rate)^(B118-B117)-1 ),I117*rate))</f>
        <v/>
      </c>
      <c r="H118" s="29" t="str">
        <f>IF(D118="","",SUM(G$1:G118))</f>
        <v/>
      </c>
      <c r="I118" s="29" t="str">
        <f t="shared" si="5"/>
        <v/>
      </c>
      <c r="J118" s="28" t="str">
        <f ca="1">_xlfn.IFNA(INDEX(Paskola_LNT!$I$2:$I$1000,MATCH(INV_Lentele!B118,Paskola_LNT!$B$2:$B$1000,0)),IF(AND(J117&lt;&gt;"",A118&lt;&gt;""),J117,""))</f>
        <v/>
      </c>
    </row>
    <row r="119" spans="1:10" x14ac:dyDescent="0.25">
      <c r="A119" s="16" t="str">
        <f>IF(I118="","",IF(A118&gt;='Investicijų skaičiuoklė'!$E$9*p,"",A118+1))</f>
        <v/>
      </c>
      <c r="B119" s="27" t="str">
        <f>IF(A119="","",IF(p=52,B118+7,IF(p=26,B118+14,IF(p=24,IF(MOD(A119,2)=0,EDATE('Investicijų skaičiuoklė'!$E$10,A119/2),B118+14),IF(DAY(DATE(YEAR('Investicijų skaičiuoklė'!$E$10),MONTH('Investicijų skaičiuoklė'!$E$10)+(A119-1)*(12/p),DAY('Investicijų skaičiuoklė'!$E$10)))&lt;&gt;DAY('Investicijų skaičiuoklė'!$E$10),DATE(YEAR('Investicijų skaičiuoklė'!$E$10),MONTH('Investicijų skaičiuoklė'!$E$10)+A119*(12/p)+1,0),DATE(YEAR('Investicijų skaičiuoklė'!$E$10),MONTH('Investicijų skaičiuoklė'!$E$10)+A119*(12/p),DAY('Investicijų skaičiuoklė'!$E$10)))))))</f>
        <v/>
      </c>
      <c r="C119" s="29" t="str">
        <f t="shared" si="3"/>
        <v/>
      </c>
      <c r="D119" s="29" t="str">
        <f t="shared" si="4"/>
        <v/>
      </c>
      <c r="E119" s="29" t="str">
        <f>IF(A119="","",A+SUM($D$2:D118))</f>
        <v/>
      </c>
      <c r="F119" s="29" t="str">
        <f>IF(A119="","",SUM(D$1:D119)+PV)</f>
        <v/>
      </c>
      <c r="G119" s="29" t="str">
        <f>IF(A119="","",IF(INV_Parinktys!$B$17=INV_Parinktys!$A$10,I118*( (1+rate)^(B119-B118)-1 ),I118*rate))</f>
        <v/>
      </c>
      <c r="H119" s="29" t="str">
        <f>IF(D119="","",SUM(G$1:G119))</f>
        <v/>
      </c>
      <c r="I119" s="29" t="str">
        <f t="shared" si="5"/>
        <v/>
      </c>
      <c r="J119" s="28" t="str">
        <f ca="1">_xlfn.IFNA(INDEX(Paskola_LNT!$I$2:$I$1000,MATCH(INV_Lentele!B119,Paskola_LNT!$B$2:$B$1000,0)),IF(AND(J118&lt;&gt;"",A119&lt;&gt;""),J118,""))</f>
        <v/>
      </c>
    </row>
    <row r="120" spans="1:10" x14ac:dyDescent="0.25">
      <c r="A120" s="16" t="str">
        <f>IF(I119="","",IF(A119&gt;='Investicijų skaičiuoklė'!$E$9*p,"",A119+1))</f>
        <v/>
      </c>
      <c r="B120" s="27" t="str">
        <f>IF(A120="","",IF(p=52,B119+7,IF(p=26,B119+14,IF(p=24,IF(MOD(A120,2)=0,EDATE('Investicijų skaičiuoklė'!$E$10,A120/2),B119+14),IF(DAY(DATE(YEAR('Investicijų skaičiuoklė'!$E$10),MONTH('Investicijų skaičiuoklė'!$E$10)+(A120-1)*(12/p),DAY('Investicijų skaičiuoklė'!$E$10)))&lt;&gt;DAY('Investicijų skaičiuoklė'!$E$10),DATE(YEAR('Investicijų skaičiuoklė'!$E$10),MONTH('Investicijų skaičiuoklė'!$E$10)+A120*(12/p)+1,0),DATE(YEAR('Investicijų skaičiuoklė'!$E$10),MONTH('Investicijų skaičiuoklė'!$E$10)+A120*(12/p),DAY('Investicijų skaičiuoklė'!$E$10)))))))</f>
        <v/>
      </c>
      <c r="C120" s="29" t="str">
        <f t="shared" si="3"/>
        <v/>
      </c>
      <c r="D120" s="29" t="str">
        <f t="shared" si="4"/>
        <v/>
      </c>
      <c r="E120" s="29" t="str">
        <f>IF(A120="","",A+SUM($D$2:D119))</f>
        <v/>
      </c>
      <c r="F120" s="29" t="str">
        <f>IF(A120="","",SUM(D$1:D120)+PV)</f>
        <v/>
      </c>
      <c r="G120" s="29" t="str">
        <f>IF(A120="","",IF(INV_Parinktys!$B$17=INV_Parinktys!$A$10,I119*( (1+rate)^(B120-B119)-1 ),I119*rate))</f>
        <v/>
      </c>
      <c r="H120" s="29" t="str">
        <f>IF(D120="","",SUM(G$1:G120))</f>
        <v/>
      </c>
      <c r="I120" s="29" t="str">
        <f t="shared" si="5"/>
        <v/>
      </c>
      <c r="J120" s="28" t="str">
        <f ca="1">_xlfn.IFNA(INDEX(Paskola_LNT!$I$2:$I$1000,MATCH(INV_Lentele!B120,Paskola_LNT!$B$2:$B$1000,0)),IF(AND(J119&lt;&gt;"",A120&lt;&gt;""),J119,""))</f>
        <v/>
      </c>
    </row>
    <row r="121" spans="1:10" x14ac:dyDescent="0.25">
      <c r="A121" s="16" t="str">
        <f>IF(I120="","",IF(A120&gt;='Investicijų skaičiuoklė'!$E$9*p,"",A120+1))</f>
        <v/>
      </c>
      <c r="B121" s="27" t="str">
        <f>IF(A121="","",IF(p=52,B120+7,IF(p=26,B120+14,IF(p=24,IF(MOD(A121,2)=0,EDATE('Investicijų skaičiuoklė'!$E$10,A121/2),B120+14),IF(DAY(DATE(YEAR('Investicijų skaičiuoklė'!$E$10),MONTH('Investicijų skaičiuoklė'!$E$10)+(A121-1)*(12/p),DAY('Investicijų skaičiuoklė'!$E$10)))&lt;&gt;DAY('Investicijų skaičiuoklė'!$E$10),DATE(YEAR('Investicijų skaičiuoklė'!$E$10),MONTH('Investicijų skaičiuoklė'!$E$10)+A121*(12/p)+1,0),DATE(YEAR('Investicijų skaičiuoklė'!$E$10),MONTH('Investicijų skaičiuoklė'!$E$10)+A121*(12/p),DAY('Investicijų skaičiuoklė'!$E$10)))))))</f>
        <v/>
      </c>
      <c r="C121" s="29" t="str">
        <f t="shared" si="3"/>
        <v/>
      </c>
      <c r="D121" s="29" t="str">
        <f t="shared" si="4"/>
        <v/>
      </c>
      <c r="E121" s="29" t="str">
        <f>IF(A121="","",A+SUM($D$2:D120))</f>
        <v/>
      </c>
      <c r="F121" s="29" t="str">
        <f>IF(A121="","",SUM(D$1:D121)+PV)</f>
        <v/>
      </c>
      <c r="G121" s="29" t="str">
        <f>IF(A121="","",IF(INV_Parinktys!$B$17=INV_Parinktys!$A$10,I120*( (1+rate)^(B121-B120)-1 ),I120*rate))</f>
        <v/>
      </c>
      <c r="H121" s="29" t="str">
        <f>IF(D121="","",SUM(G$1:G121))</f>
        <v/>
      </c>
      <c r="I121" s="29" t="str">
        <f t="shared" si="5"/>
        <v/>
      </c>
      <c r="J121" s="28" t="str">
        <f ca="1">_xlfn.IFNA(INDEX(Paskola_LNT!$I$2:$I$1000,MATCH(INV_Lentele!B121,Paskola_LNT!$B$2:$B$1000,0)),IF(AND(J120&lt;&gt;"",A121&lt;&gt;""),J120,""))</f>
        <v/>
      </c>
    </row>
    <row r="122" spans="1:10" x14ac:dyDescent="0.25">
      <c r="A122" s="16" t="str">
        <f>IF(I121="","",IF(A121&gt;='Investicijų skaičiuoklė'!$E$9*p,"",A121+1))</f>
        <v/>
      </c>
      <c r="B122" s="27" t="str">
        <f>IF(A122="","",IF(p=52,B121+7,IF(p=26,B121+14,IF(p=24,IF(MOD(A122,2)=0,EDATE('Investicijų skaičiuoklė'!$E$10,A122/2),B121+14),IF(DAY(DATE(YEAR('Investicijų skaičiuoklė'!$E$10),MONTH('Investicijų skaičiuoklė'!$E$10)+(A122-1)*(12/p),DAY('Investicijų skaičiuoklė'!$E$10)))&lt;&gt;DAY('Investicijų skaičiuoklė'!$E$10),DATE(YEAR('Investicijų skaičiuoklė'!$E$10),MONTH('Investicijų skaičiuoklė'!$E$10)+A122*(12/p)+1,0),DATE(YEAR('Investicijų skaičiuoklė'!$E$10),MONTH('Investicijų skaičiuoklė'!$E$10)+A122*(12/p),DAY('Investicijų skaičiuoklė'!$E$10)))))))</f>
        <v/>
      </c>
      <c r="C122" s="29" t="str">
        <f t="shared" si="3"/>
        <v/>
      </c>
      <c r="D122" s="29" t="str">
        <f t="shared" si="4"/>
        <v/>
      </c>
      <c r="E122" s="29" t="str">
        <f>IF(A122="","",A+SUM($D$2:D121))</f>
        <v/>
      </c>
      <c r="F122" s="29" t="str">
        <f>IF(A122="","",SUM(D$1:D122)+PV)</f>
        <v/>
      </c>
      <c r="G122" s="29" t="str">
        <f>IF(A122="","",IF(INV_Parinktys!$B$17=INV_Parinktys!$A$10,I121*( (1+rate)^(B122-B121)-1 ),I121*rate))</f>
        <v/>
      </c>
      <c r="H122" s="29" t="str">
        <f>IF(D122="","",SUM(G$1:G122))</f>
        <v/>
      </c>
      <c r="I122" s="29" t="str">
        <f t="shared" si="5"/>
        <v/>
      </c>
      <c r="J122" s="28" t="str">
        <f ca="1">_xlfn.IFNA(INDEX(Paskola_LNT!$I$2:$I$1000,MATCH(INV_Lentele!B122,Paskola_LNT!$B$2:$B$1000,0)),IF(AND(J121&lt;&gt;"",A122&lt;&gt;""),J121,""))</f>
        <v/>
      </c>
    </row>
    <row r="123" spans="1:10" x14ac:dyDescent="0.25">
      <c r="A123" s="16" t="str">
        <f>IF(I122="","",IF(A122&gt;='Investicijų skaičiuoklė'!$E$9*p,"",A122+1))</f>
        <v/>
      </c>
      <c r="B123" s="27" t="str">
        <f>IF(A123="","",IF(p=52,B122+7,IF(p=26,B122+14,IF(p=24,IF(MOD(A123,2)=0,EDATE('Investicijų skaičiuoklė'!$E$10,A123/2),B122+14),IF(DAY(DATE(YEAR('Investicijų skaičiuoklė'!$E$10),MONTH('Investicijų skaičiuoklė'!$E$10)+(A123-1)*(12/p),DAY('Investicijų skaičiuoklė'!$E$10)))&lt;&gt;DAY('Investicijų skaičiuoklė'!$E$10),DATE(YEAR('Investicijų skaičiuoklė'!$E$10),MONTH('Investicijų skaičiuoklė'!$E$10)+A123*(12/p)+1,0),DATE(YEAR('Investicijų skaičiuoklė'!$E$10),MONTH('Investicijų skaičiuoklė'!$E$10)+A123*(12/p),DAY('Investicijų skaičiuoklė'!$E$10)))))))</f>
        <v/>
      </c>
      <c r="C123" s="29" t="str">
        <f t="shared" si="3"/>
        <v/>
      </c>
      <c r="D123" s="29" t="str">
        <f t="shared" si="4"/>
        <v/>
      </c>
      <c r="E123" s="29" t="str">
        <f>IF(A123="","",A+SUM($D$2:D122))</f>
        <v/>
      </c>
      <c r="F123" s="29" t="str">
        <f>IF(A123="","",SUM(D$1:D123)+PV)</f>
        <v/>
      </c>
      <c r="G123" s="29" t="str">
        <f>IF(A123="","",IF(INV_Parinktys!$B$17=INV_Parinktys!$A$10,I122*( (1+rate)^(B123-B122)-1 ),I122*rate))</f>
        <v/>
      </c>
      <c r="H123" s="29" t="str">
        <f>IF(D123="","",SUM(G$1:G123))</f>
        <v/>
      </c>
      <c r="I123" s="29" t="str">
        <f t="shared" si="5"/>
        <v/>
      </c>
      <c r="J123" s="28" t="str">
        <f ca="1">_xlfn.IFNA(INDEX(Paskola_LNT!$I$2:$I$1000,MATCH(INV_Lentele!B123,Paskola_LNT!$B$2:$B$1000,0)),IF(AND(J122&lt;&gt;"",A123&lt;&gt;""),J122,""))</f>
        <v/>
      </c>
    </row>
    <row r="124" spans="1:10" x14ac:dyDescent="0.25">
      <c r="A124" s="16" t="str">
        <f>IF(I123="","",IF(A123&gt;='Investicijų skaičiuoklė'!$E$9*p,"",A123+1))</f>
        <v/>
      </c>
      <c r="B124" s="27" t="str">
        <f>IF(A124="","",IF(p=52,B123+7,IF(p=26,B123+14,IF(p=24,IF(MOD(A124,2)=0,EDATE('Investicijų skaičiuoklė'!$E$10,A124/2),B123+14),IF(DAY(DATE(YEAR('Investicijų skaičiuoklė'!$E$10),MONTH('Investicijų skaičiuoklė'!$E$10)+(A124-1)*(12/p),DAY('Investicijų skaičiuoklė'!$E$10)))&lt;&gt;DAY('Investicijų skaičiuoklė'!$E$10),DATE(YEAR('Investicijų skaičiuoklė'!$E$10),MONTH('Investicijų skaičiuoklė'!$E$10)+A124*(12/p)+1,0),DATE(YEAR('Investicijų skaičiuoklė'!$E$10),MONTH('Investicijų skaičiuoklė'!$E$10)+A124*(12/p),DAY('Investicijų skaičiuoklė'!$E$10)))))))</f>
        <v/>
      </c>
      <c r="C124" s="29" t="str">
        <f t="shared" si="3"/>
        <v/>
      </c>
      <c r="D124" s="29" t="str">
        <f t="shared" si="4"/>
        <v/>
      </c>
      <c r="E124" s="29" t="str">
        <f>IF(A124="","",A+SUM($D$2:D123))</f>
        <v/>
      </c>
      <c r="F124" s="29" t="str">
        <f>IF(A124="","",SUM(D$1:D124)+PV)</f>
        <v/>
      </c>
      <c r="G124" s="29" t="str">
        <f>IF(A124="","",IF(INV_Parinktys!$B$17=INV_Parinktys!$A$10,I123*( (1+rate)^(B124-B123)-1 ),I123*rate))</f>
        <v/>
      </c>
      <c r="H124" s="29" t="str">
        <f>IF(D124="","",SUM(G$1:G124))</f>
        <v/>
      </c>
      <c r="I124" s="29" t="str">
        <f t="shared" si="5"/>
        <v/>
      </c>
      <c r="J124" s="28" t="str">
        <f ca="1">_xlfn.IFNA(INDEX(Paskola_LNT!$I$2:$I$1000,MATCH(INV_Lentele!B124,Paskola_LNT!$B$2:$B$1000,0)),IF(AND(J123&lt;&gt;"",A124&lt;&gt;""),J123,""))</f>
        <v/>
      </c>
    </row>
    <row r="125" spans="1:10" x14ac:dyDescent="0.25">
      <c r="A125" s="16" t="str">
        <f>IF(I124="","",IF(A124&gt;='Investicijų skaičiuoklė'!$E$9*p,"",A124+1))</f>
        <v/>
      </c>
      <c r="B125" s="27" t="str">
        <f>IF(A125="","",IF(p=52,B124+7,IF(p=26,B124+14,IF(p=24,IF(MOD(A125,2)=0,EDATE('Investicijų skaičiuoklė'!$E$10,A125/2),B124+14),IF(DAY(DATE(YEAR('Investicijų skaičiuoklė'!$E$10),MONTH('Investicijų skaičiuoklė'!$E$10)+(A125-1)*(12/p),DAY('Investicijų skaičiuoklė'!$E$10)))&lt;&gt;DAY('Investicijų skaičiuoklė'!$E$10),DATE(YEAR('Investicijų skaičiuoklė'!$E$10),MONTH('Investicijų skaičiuoklė'!$E$10)+A125*(12/p)+1,0),DATE(YEAR('Investicijų skaičiuoklė'!$E$10),MONTH('Investicijų skaičiuoklė'!$E$10)+A125*(12/p),DAY('Investicijų skaičiuoklė'!$E$10)))))))</f>
        <v/>
      </c>
      <c r="C125" s="29" t="str">
        <f t="shared" si="3"/>
        <v/>
      </c>
      <c r="D125" s="29" t="str">
        <f t="shared" si="4"/>
        <v/>
      </c>
      <c r="E125" s="29" t="str">
        <f>IF(A125="","",A+SUM($D$2:D124))</f>
        <v/>
      </c>
      <c r="F125" s="29" t="str">
        <f>IF(A125="","",SUM(D$1:D125)+PV)</f>
        <v/>
      </c>
      <c r="G125" s="29" t="str">
        <f>IF(A125="","",IF(INV_Parinktys!$B$17=INV_Parinktys!$A$10,I124*( (1+rate)^(B125-B124)-1 ),I124*rate))</f>
        <v/>
      </c>
      <c r="H125" s="29" t="str">
        <f>IF(D125="","",SUM(G$1:G125))</f>
        <v/>
      </c>
      <c r="I125" s="29" t="str">
        <f t="shared" si="5"/>
        <v/>
      </c>
      <c r="J125" s="28" t="str">
        <f ca="1">_xlfn.IFNA(INDEX(Paskola_LNT!$I$2:$I$1000,MATCH(INV_Lentele!B125,Paskola_LNT!$B$2:$B$1000,0)),IF(AND(J124&lt;&gt;"",A125&lt;&gt;""),J124,""))</f>
        <v/>
      </c>
    </row>
    <row r="126" spans="1:10" x14ac:dyDescent="0.25">
      <c r="A126" s="16" t="str">
        <f>IF(I125="","",IF(A125&gt;='Investicijų skaičiuoklė'!$E$9*p,"",A125+1))</f>
        <v/>
      </c>
      <c r="B126" s="27" t="str">
        <f>IF(A126="","",IF(p=52,B125+7,IF(p=26,B125+14,IF(p=24,IF(MOD(A126,2)=0,EDATE('Investicijų skaičiuoklė'!$E$10,A126/2),B125+14),IF(DAY(DATE(YEAR('Investicijų skaičiuoklė'!$E$10),MONTH('Investicijų skaičiuoklė'!$E$10)+(A126-1)*(12/p),DAY('Investicijų skaičiuoklė'!$E$10)))&lt;&gt;DAY('Investicijų skaičiuoklė'!$E$10),DATE(YEAR('Investicijų skaičiuoklė'!$E$10),MONTH('Investicijų skaičiuoklė'!$E$10)+A126*(12/p)+1,0),DATE(YEAR('Investicijų skaičiuoklė'!$E$10),MONTH('Investicijų skaičiuoklė'!$E$10)+A126*(12/p),DAY('Investicijų skaičiuoklė'!$E$10)))))))</f>
        <v/>
      </c>
      <c r="C126" s="29" t="str">
        <f t="shared" si="3"/>
        <v/>
      </c>
      <c r="D126" s="29" t="str">
        <f t="shared" si="4"/>
        <v/>
      </c>
      <c r="E126" s="29" t="str">
        <f>IF(A126="","",A+SUM($D$2:D125))</f>
        <v/>
      </c>
      <c r="F126" s="29" t="str">
        <f>IF(A126="","",SUM(D$1:D126)+PV)</f>
        <v/>
      </c>
      <c r="G126" s="29" t="str">
        <f>IF(A126="","",IF(INV_Parinktys!$B$17=INV_Parinktys!$A$10,I125*( (1+rate)^(B126-B125)-1 ),I125*rate))</f>
        <v/>
      </c>
      <c r="H126" s="29" t="str">
        <f>IF(D126="","",SUM(G$1:G126))</f>
        <v/>
      </c>
      <c r="I126" s="29" t="str">
        <f t="shared" si="5"/>
        <v/>
      </c>
      <c r="J126" s="28" t="str">
        <f ca="1">_xlfn.IFNA(INDEX(Paskola_LNT!$I$2:$I$1000,MATCH(INV_Lentele!B126,Paskola_LNT!$B$2:$B$1000,0)),IF(AND(J125&lt;&gt;"",A126&lt;&gt;""),J125,""))</f>
        <v/>
      </c>
    </row>
    <row r="127" spans="1:10" x14ac:dyDescent="0.25">
      <c r="A127" s="16" t="str">
        <f>IF(I126="","",IF(A126&gt;='Investicijų skaičiuoklė'!$E$9*p,"",A126+1))</f>
        <v/>
      </c>
      <c r="B127" s="27" t="str">
        <f>IF(A127="","",IF(p=52,B126+7,IF(p=26,B126+14,IF(p=24,IF(MOD(A127,2)=0,EDATE('Investicijų skaičiuoklė'!$E$10,A127/2),B126+14),IF(DAY(DATE(YEAR('Investicijų skaičiuoklė'!$E$10),MONTH('Investicijų skaičiuoklė'!$E$10)+(A127-1)*(12/p),DAY('Investicijų skaičiuoklė'!$E$10)))&lt;&gt;DAY('Investicijų skaičiuoklė'!$E$10),DATE(YEAR('Investicijų skaičiuoklė'!$E$10),MONTH('Investicijų skaičiuoklė'!$E$10)+A127*(12/p)+1,0),DATE(YEAR('Investicijų skaičiuoklė'!$E$10),MONTH('Investicijų skaičiuoklė'!$E$10)+A127*(12/p),DAY('Investicijų skaičiuoklė'!$E$10)))))))</f>
        <v/>
      </c>
      <c r="C127" s="29" t="str">
        <f t="shared" si="3"/>
        <v/>
      </c>
      <c r="D127" s="29" t="str">
        <f t="shared" si="4"/>
        <v/>
      </c>
      <c r="E127" s="29" t="str">
        <f>IF(A127="","",A+SUM($D$2:D126))</f>
        <v/>
      </c>
      <c r="F127" s="29" t="str">
        <f>IF(A127="","",SUM(D$1:D127)+PV)</f>
        <v/>
      </c>
      <c r="G127" s="29" t="str">
        <f>IF(A127="","",IF(INV_Parinktys!$B$17=INV_Parinktys!$A$10,I126*( (1+rate)^(B127-B126)-1 ),I126*rate))</f>
        <v/>
      </c>
      <c r="H127" s="29" t="str">
        <f>IF(D127="","",SUM(G$1:G127))</f>
        <v/>
      </c>
      <c r="I127" s="29" t="str">
        <f t="shared" si="5"/>
        <v/>
      </c>
      <c r="J127" s="28" t="str">
        <f ca="1">_xlfn.IFNA(INDEX(Paskola_LNT!$I$2:$I$1000,MATCH(INV_Lentele!B127,Paskola_LNT!$B$2:$B$1000,0)),IF(AND(J126&lt;&gt;"",A127&lt;&gt;""),J126,""))</f>
        <v/>
      </c>
    </row>
    <row r="128" spans="1:10" x14ac:dyDescent="0.25">
      <c r="A128" s="16" t="str">
        <f>IF(I127="","",IF(A127&gt;='Investicijų skaičiuoklė'!$E$9*p,"",A127+1))</f>
        <v/>
      </c>
      <c r="B128" s="27" t="str">
        <f>IF(A128="","",IF(p=52,B127+7,IF(p=26,B127+14,IF(p=24,IF(MOD(A128,2)=0,EDATE('Investicijų skaičiuoklė'!$E$10,A128/2),B127+14),IF(DAY(DATE(YEAR('Investicijų skaičiuoklė'!$E$10),MONTH('Investicijų skaičiuoklė'!$E$10)+(A128-1)*(12/p),DAY('Investicijų skaičiuoklė'!$E$10)))&lt;&gt;DAY('Investicijų skaičiuoklė'!$E$10),DATE(YEAR('Investicijų skaičiuoklė'!$E$10),MONTH('Investicijų skaičiuoklė'!$E$10)+A128*(12/p)+1,0),DATE(YEAR('Investicijų skaičiuoklė'!$E$10),MONTH('Investicijų skaičiuoklė'!$E$10)+A128*(12/p),DAY('Investicijų skaičiuoklė'!$E$10)))))))</f>
        <v/>
      </c>
      <c r="C128" s="29" t="str">
        <f t="shared" si="3"/>
        <v/>
      </c>
      <c r="D128" s="29" t="str">
        <f t="shared" si="4"/>
        <v/>
      </c>
      <c r="E128" s="29" t="str">
        <f>IF(A128="","",A+SUM($D$2:D127))</f>
        <v/>
      </c>
      <c r="F128" s="29" t="str">
        <f>IF(A128="","",SUM(D$1:D128)+PV)</f>
        <v/>
      </c>
      <c r="G128" s="29" t="str">
        <f>IF(A128="","",IF(INV_Parinktys!$B$17=INV_Parinktys!$A$10,I127*( (1+rate)^(B128-B127)-1 ),I127*rate))</f>
        <v/>
      </c>
      <c r="H128" s="29" t="str">
        <f>IF(D128="","",SUM(G$1:G128))</f>
        <v/>
      </c>
      <c r="I128" s="29" t="str">
        <f t="shared" si="5"/>
        <v/>
      </c>
      <c r="J128" s="28" t="str">
        <f ca="1">_xlfn.IFNA(INDEX(Paskola_LNT!$I$2:$I$1000,MATCH(INV_Lentele!B128,Paskola_LNT!$B$2:$B$1000,0)),IF(AND(J127&lt;&gt;"",A128&lt;&gt;""),J127,""))</f>
        <v/>
      </c>
    </row>
    <row r="129" spans="1:10" x14ac:dyDescent="0.25">
      <c r="A129" s="16" t="str">
        <f>IF(I128="","",IF(A128&gt;='Investicijų skaičiuoklė'!$E$9*p,"",A128+1))</f>
        <v/>
      </c>
      <c r="B129" s="27" t="str">
        <f>IF(A129="","",IF(p=52,B128+7,IF(p=26,B128+14,IF(p=24,IF(MOD(A129,2)=0,EDATE('Investicijų skaičiuoklė'!$E$10,A129/2),B128+14),IF(DAY(DATE(YEAR('Investicijų skaičiuoklė'!$E$10),MONTH('Investicijų skaičiuoklė'!$E$10)+(A129-1)*(12/p),DAY('Investicijų skaičiuoklė'!$E$10)))&lt;&gt;DAY('Investicijų skaičiuoklė'!$E$10),DATE(YEAR('Investicijų skaičiuoklė'!$E$10),MONTH('Investicijų skaičiuoklė'!$E$10)+A129*(12/p)+1,0),DATE(YEAR('Investicijų skaičiuoklė'!$E$10),MONTH('Investicijų skaičiuoklė'!$E$10)+A129*(12/p),DAY('Investicijų skaičiuoklė'!$E$10)))))))</f>
        <v/>
      </c>
      <c r="C129" s="29" t="str">
        <f t="shared" si="3"/>
        <v/>
      </c>
      <c r="D129" s="29" t="str">
        <f t="shared" si="4"/>
        <v/>
      </c>
      <c r="E129" s="29" t="str">
        <f>IF(A129="","",A+SUM($D$2:D128))</f>
        <v/>
      </c>
      <c r="F129" s="29" t="str">
        <f>IF(A129="","",SUM(D$1:D129)+PV)</f>
        <v/>
      </c>
      <c r="G129" s="29" t="str">
        <f>IF(A129="","",IF(INV_Parinktys!$B$17=INV_Parinktys!$A$10,I128*( (1+rate)^(B129-B128)-1 ),I128*rate))</f>
        <v/>
      </c>
      <c r="H129" s="29" t="str">
        <f>IF(D129="","",SUM(G$1:G129))</f>
        <v/>
      </c>
      <c r="I129" s="29" t="str">
        <f t="shared" si="5"/>
        <v/>
      </c>
      <c r="J129" s="28" t="str">
        <f ca="1">_xlfn.IFNA(INDEX(Paskola_LNT!$I$2:$I$1000,MATCH(INV_Lentele!B129,Paskola_LNT!$B$2:$B$1000,0)),IF(AND(J128&lt;&gt;"",A129&lt;&gt;""),J128,""))</f>
        <v/>
      </c>
    </row>
    <row r="130" spans="1:10" x14ac:dyDescent="0.25">
      <c r="A130" s="16" t="str">
        <f>IF(I129="","",IF(A129&gt;='Investicijų skaičiuoklė'!$E$9*p,"",A129+1))</f>
        <v/>
      </c>
      <c r="B130" s="27" t="str">
        <f>IF(A130="","",IF(p=52,B129+7,IF(p=26,B129+14,IF(p=24,IF(MOD(A130,2)=0,EDATE('Investicijų skaičiuoklė'!$E$10,A130/2),B129+14),IF(DAY(DATE(YEAR('Investicijų skaičiuoklė'!$E$10),MONTH('Investicijų skaičiuoklė'!$E$10)+(A130-1)*(12/p),DAY('Investicijų skaičiuoklė'!$E$10)))&lt;&gt;DAY('Investicijų skaičiuoklė'!$E$10),DATE(YEAR('Investicijų skaičiuoklė'!$E$10),MONTH('Investicijų skaičiuoklė'!$E$10)+A130*(12/p)+1,0),DATE(YEAR('Investicijų skaičiuoklė'!$E$10),MONTH('Investicijų skaičiuoklė'!$E$10)+A130*(12/p),DAY('Investicijų skaičiuoklė'!$E$10)))))))</f>
        <v/>
      </c>
      <c r="C130" s="29" t="str">
        <f t="shared" ref="C130:C193" si="6">IF(A130="","",PV)</f>
        <v/>
      </c>
      <c r="D130" s="29" t="str">
        <f t="shared" si="4"/>
        <v/>
      </c>
      <c r="E130" s="29" t="str">
        <f>IF(A130="","",A+SUM($D$2:D129))</f>
        <v/>
      </c>
      <c r="F130" s="29" t="str">
        <f>IF(A130="","",SUM(D$1:D130)+PV)</f>
        <v/>
      </c>
      <c r="G130" s="29" t="str">
        <f>IF(A130="","",IF(INV_Parinktys!$B$17=INV_Parinktys!$A$10,I129*( (1+rate)^(B130-B129)-1 ),I129*rate))</f>
        <v/>
      </c>
      <c r="H130" s="29" t="str">
        <f>IF(D130="","",SUM(G$1:G130))</f>
        <v/>
      </c>
      <c r="I130" s="29" t="str">
        <f t="shared" si="5"/>
        <v/>
      </c>
      <c r="J130" s="28" t="str">
        <f ca="1">_xlfn.IFNA(INDEX(Paskola_LNT!$I$2:$I$1000,MATCH(INV_Lentele!B130,Paskola_LNT!$B$2:$B$1000,0)),IF(AND(J129&lt;&gt;"",A130&lt;&gt;""),J129,""))</f>
        <v/>
      </c>
    </row>
    <row r="131" spans="1:10" x14ac:dyDescent="0.25">
      <c r="A131" s="16" t="str">
        <f>IF(I130="","",IF(A130&gt;='Investicijų skaičiuoklė'!$E$9*p,"",A130+1))</f>
        <v/>
      </c>
      <c r="B131" s="27" t="str">
        <f>IF(A131="","",IF(p=52,B130+7,IF(p=26,B130+14,IF(p=24,IF(MOD(A131,2)=0,EDATE('Investicijų skaičiuoklė'!$E$10,A131/2),B130+14),IF(DAY(DATE(YEAR('Investicijų skaičiuoklė'!$E$10),MONTH('Investicijų skaičiuoklė'!$E$10)+(A131-1)*(12/p),DAY('Investicijų skaičiuoklė'!$E$10)))&lt;&gt;DAY('Investicijų skaičiuoklė'!$E$10),DATE(YEAR('Investicijų skaičiuoklė'!$E$10),MONTH('Investicijų skaičiuoklė'!$E$10)+A131*(12/p)+1,0),DATE(YEAR('Investicijų skaičiuoklė'!$E$10),MONTH('Investicijų skaičiuoklė'!$E$10)+A131*(12/p),DAY('Investicijų skaičiuoklė'!$E$10)))))))</f>
        <v/>
      </c>
      <c r="C131" s="29" t="str">
        <f t="shared" si="6"/>
        <v/>
      </c>
      <c r="D131" s="29" t="str">
        <f t="shared" ref="D131:D194" si="7">IF(A131="","",A)</f>
        <v/>
      </c>
      <c r="E131" s="29" t="str">
        <f>IF(A131="","",A+SUM($D$2:D130))</f>
        <v/>
      </c>
      <c r="F131" s="29" t="str">
        <f>IF(A131="","",SUM(D$1:D131)+PV)</f>
        <v/>
      </c>
      <c r="G131" s="29" t="str">
        <f>IF(A131="","",IF(INV_Parinktys!$B$17=INV_Parinktys!$A$10,I130*( (1+rate)^(B131-B130)-1 ),I130*rate))</f>
        <v/>
      </c>
      <c r="H131" s="29" t="str">
        <f>IF(D131="","",SUM(G$1:G131))</f>
        <v/>
      </c>
      <c r="I131" s="29" t="str">
        <f t="shared" ref="I131:I194" si="8">IF(A131="","",I130+G131+D131)</f>
        <v/>
      </c>
      <c r="J131" s="28" t="str">
        <f ca="1">_xlfn.IFNA(INDEX(Paskola_LNT!$I$2:$I$1000,MATCH(INV_Lentele!B131,Paskola_LNT!$B$2:$B$1000,0)),IF(AND(J130&lt;&gt;"",A131&lt;&gt;""),J130,""))</f>
        <v/>
      </c>
    </row>
    <row r="132" spans="1:10" x14ac:dyDescent="0.25">
      <c r="A132" s="16" t="str">
        <f>IF(I131="","",IF(A131&gt;='Investicijų skaičiuoklė'!$E$9*p,"",A131+1))</f>
        <v/>
      </c>
      <c r="B132" s="27" t="str">
        <f>IF(A132="","",IF(p=52,B131+7,IF(p=26,B131+14,IF(p=24,IF(MOD(A132,2)=0,EDATE('Investicijų skaičiuoklė'!$E$10,A132/2),B131+14),IF(DAY(DATE(YEAR('Investicijų skaičiuoklė'!$E$10),MONTH('Investicijų skaičiuoklė'!$E$10)+(A132-1)*(12/p),DAY('Investicijų skaičiuoklė'!$E$10)))&lt;&gt;DAY('Investicijų skaičiuoklė'!$E$10),DATE(YEAR('Investicijų skaičiuoklė'!$E$10),MONTH('Investicijų skaičiuoklė'!$E$10)+A132*(12/p)+1,0),DATE(YEAR('Investicijų skaičiuoklė'!$E$10),MONTH('Investicijų skaičiuoklė'!$E$10)+A132*(12/p),DAY('Investicijų skaičiuoklė'!$E$10)))))))</f>
        <v/>
      </c>
      <c r="C132" s="29" t="str">
        <f t="shared" si="6"/>
        <v/>
      </c>
      <c r="D132" s="29" t="str">
        <f t="shared" si="7"/>
        <v/>
      </c>
      <c r="E132" s="29" t="str">
        <f>IF(A132="","",A+SUM($D$2:D131))</f>
        <v/>
      </c>
      <c r="F132" s="29" t="str">
        <f>IF(A132="","",SUM(D$1:D132)+PV)</f>
        <v/>
      </c>
      <c r="G132" s="29" t="str">
        <f>IF(A132="","",IF(INV_Parinktys!$B$17=INV_Parinktys!$A$10,I131*( (1+rate)^(B132-B131)-1 ),I131*rate))</f>
        <v/>
      </c>
      <c r="H132" s="29" t="str">
        <f>IF(D132="","",SUM(G$1:G132))</f>
        <v/>
      </c>
      <c r="I132" s="29" t="str">
        <f t="shared" si="8"/>
        <v/>
      </c>
      <c r="J132" s="28" t="str">
        <f ca="1">_xlfn.IFNA(INDEX(Paskola_LNT!$I$2:$I$1000,MATCH(INV_Lentele!B132,Paskola_LNT!$B$2:$B$1000,0)),IF(AND(J131&lt;&gt;"",A132&lt;&gt;""),J131,""))</f>
        <v/>
      </c>
    </row>
    <row r="133" spans="1:10" x14ac:dyDescent="0.25">
      <c r="A133" s="16" t="str">
        <f>IF(I132="","",IF(A132&gt;='Investicijų skaičiuoklė'!$E$9*p,"",A132+1))</f>
        <v/>
      </c>
      <c r="B133" s="27" t="str">
        <f>IF(A133="","",IF(p=52,B132+7,IF(p=26,B132+14,IF(p=24,IF(MOD(A133,2)=0,EDATE('Investicijų skaičiuoklė'!$E$10,A133/2),B132+14),IF(DAY(DATE(YEAR('Investicijų skaičiuoklė'!$E$10),MONTH('Investicijų skaičiuoklė'!$E$10)+(A133-1)*(12/p),DAY('Investicijų skaičiuoklė'!$E$10)))&lt;&gt;DAY('Investicijų skaičiuoklė'!$E$10),DATE(YEAR('Investicijų skaičiuoklė'!$E$10),MONTH('Investicijų skaičiuoklė'!$E$10)+A133*(12/p)+1,0),DATE(YEAR('Investicijų skaičiuoklė'!$E$10),MONTH('Investicijų skaičiuoklė'!$E$10)+A133*(12/p),DAY('Investicijų skaičiuoklė'!$E$10)))))))</f>
        <v/>
      </c>
      <c r="C133" s="29" t="str">
        <f t="shared" si="6"/>
        <v/>
      </c>
      <c r="D133" s="29" t="str">
        <f t="shared" si="7"/>
        <v/>
      </c>
      <c r="E133" s="29" t="str">
        <f>IF(A133="","",A+SUM($D$2:D132))</f>
        <v/>
      </c>
      <c r="F133" s="29" t="str">
        <f>IF(A133="","",SUM(D$1:D133)+PV)</f>
        <v/>
      </c>
      <c r="G133" s="29" t="str">
        <f>IF(A133="","",IF(INV_Parinktys!$B$17=INV_Parinktys!$A$10,I132*( (1+rate)^(B133-B132)-1 ),I132*rate))</f>
        <v/>
      </c>
      <c r="H133" s="29" t="str">
        <f>IF(D133="","",SUM(G$1:G133))</f>
        <v/>
      </c>
      <c r="I133" s="29" t="str">
        <f t="shared" si="8"/>
        <v/>
      </c>
      <c r="J133" s="28" t="str">
        <f ca="1">_xlfn.IFNA(INDEX(Paskola_LNT!$I$2:$I$1000,MATCH(INV_Lentele!B133,Paskola_LNT!$B$2:$B$1000,0)),IF(AND(J132&lt;&gt;"",A133&lt;&gt;""),J132,""))</f>
        <v/>
      </c>
    </row>
    <row r="134" spans="1:10" x14ac:dyDescent="0.25">
      <c r="A134" s="16" t="str">
        <f>IF(I133="","",IF(A133&gt;='Investicijų skaičiuoklė'!$E$9*p,"",A133+1))</f>
        <v/>
      </c>
      <c r="B134" s="27" t="str">
        <f>IF(A134="","",IF(p=52,B133+7,IF(p=26,B133+14,IF(p=24,IF(MOD(A134,2)=0,EDATE('Investicijų skaičiuoklė'!$E$10,A134/2),B133+14),IF(DAY(DATE(YEAR('Investicijų skaičiuoklė'!$E$10),MONTH('Investicijų skaičiuoklė'!$E$10)+(A134-1)*(12/p),DAY('Investicijų skaičiuoklė'!$E$10)))&lt;&gt;DAY('Investicijų skaičiuoklė'!$E$10),DATE(YEAR('Investicijų skaičiuoklė'!$E$10),MONTH('Investicijų skaičiuoklė'!$E$10)+A134*(12/p)+1,0),DATE(YEAR('Investicijų skaičiuoklė'!$E$10),MONTH('Investicijų skaičiuoklė'!$E$10)+A134*(12/p),DAY('Investicijų skaičiuoklė'!$E$10)))))))</f>
        <v/>
      </c>
      <c r="C134" s="29" t="str">
        <f t="shared" si="6"/>
        <v/>
      </c>
      <c r="D134" s="29" t="str">
        <f t="shared" si="7"/>
        <v/>
      </c>
      <c r="E134" s="29" t="str">
        <f>IF(A134="","",A+SUM($D$2:D133))</f>
        <v/>
      </c>
      <c r="F134" s="29" t="str">
        <f>IF(A134="","",SUM(D$1:D134)+PV)</f>
        <v/>
      </c>
      <c r="G134" s="29" t="str">
        <f>IF(A134="","",IF(INV_Parinktys!$B$17=INV_Parinktys!$A$10,I133*( (1+rate)^(B134-B133)-1 ),I133*rate))</f>
        <v/>
      </c>
      <c r="H134" s="29" t="str">
        <f>IF(D134="","",SUM(G$1:G134))</f>
        <v/>
      </c>
      <c r="I134" s="29" t="str">
        <f t="shared" si="8"/>
        <v/>
      </c>
      <c r="J134" s="28" t="str">
        <f ca="1">_xlfn.IFNA(INDEX(Paskola_LNT!$I$2:$I$1000,MATCH(INV_Lentele!B134,Paskola_LNT!$B$2:$B$1000,0)),IF(AND(J133&lt;&gt;"",A134&lt;&gt;""),J133,""))</f>
        <v/>
      </c>
    </row>
    <row r="135" spans="1:10" x14ac:dyDescent="0.25">
      <c r="A135" s="16" t="str">
        <f>IF(I134="","",IF(A134&gt;='Investicijų skaičiuoklė'!$E$9*p,"",A134+1))</f>
        <v/>
      </c>
      <c r="B135" s="27" t="str">
        <f>IF(A135="","",IF(p=52,B134+7,IF(p=26,B134+14,IF(p=24,IF(MOD(A135,2)=0,EDATE('Investicijų skaičiuoklė'!$E$10,A135/2),B134+14),IF(DAY(DATE(YEAR('Investicijų skaičiuoklė'!$E$10),MONTH('Investicijų skaičiuoklė'!$E$10)+(A135-1)*(12/p),DAY('Investicijų skaičiuoklė'!$E$10)))&lt;&gt;DAY('Investicijų skaičiuoklė'!$E$10),DATE(YEAR('Investicijų skaičiuoklė'!$E$10),MONTH('Investicijų skaičiuoklė'!$E$10)+A135*(12/p)+1,0),DATE(YEAR('Investicijų skaičiuoklė'!$E$10),MONTH('Investicijų skaičiuoklė'!$E$10)+A135*(12/p),DAY('Investicijų skaičiuoklė'!$E$10)))))))</f>
        <v/>
      </c>
      <c r="C135" s="29" t="str">
        <f t="shared" si="6"/>
        <v/>
      </c>
      <c r="D135" s="29" t="str">
        <f t="shared" si="7"/>
        <v/>
      </c>
      <c r="E135" s="29" t="str">
        <f>IF(A135="","",A+SUM($D$2:D134))</f>
        <v/>
      </c>
      <c r="F135" s="29" t="str">
        <f>IF(A135="","",SUM(D$1:D135)+PV)</f>
        <v/>
      </c>
      <c r="G135" s="29" t="str">
        <f>IF(A135="","",IF(INV_Parinktys!$B$17=INV_Parinktys!$A$10,I134*( (1+rate)^(B135-B134)-1 ),I134*rate))</f>
        <v/>
      </c>
      <c r="H135" s="29" t="str">
        <f>IF(D135="","",SUM(G$1:G135))</f>
        <v/>
      </c>
      <c r="I135" s="29" t="str">
        <f t="shared" si="8"/>
        <v/>
      </c>
      <c r="J135" s="28" t="str">
        <f ca="1">_xlfn.IFNA(INDEX(Paskola_LNT!$I$2:$I$1000,MATCH(INV_Lentele!B135,Paskola_LNT!$B$2:$B$1000,0)),IF(AND(J134&lt;&gt;"",A135&lt;&gt;""),J134,""))</f>
        <v/>
      </c>
    </row>
    <row r="136" spans="1:10" x14ac:dyDescent="0.25">
      <c r="A136" s="16" t="str">
        <f>IF(I135="","",IF(A135&gt;='Investicijų skaičiuoklė'!$E$9*p,"",A135+1))</f>
        <v/>
      </c>
      <c r="B136" s="27" t="str">
        <f>IF(A136="","",IF(p=52,B135+7,IF(p=26,B135+14,IF(p=24,IF(MOD(A136,2)=0,EDATE('Investicijų skaičiuoklė'!$E$10,A136/2),B135+14),IF(DAY(DATE(YEAR('Investicijų skaičiuoklė'!$E$10),MONTH('Investicijų skaičiuoklė'!$E$10)+(A136-1)*(12/p),DAY('Investicijų skaičiuoklė'!$E$10)))&lt;&gt;DAY('Investicijų skaičiuoklė'!$E$10),DATE(YEAR('Investicijų skaičiuoklė'!$E$10),MONTH('Investicijų skaičiuoklė'!$E$10)+A136*(12/p)+1,0),DATE(YEAR('Investicijų skaičiuoklė'!$E$10),MONTH('Investicijų skaičiuoklė'!$E$10)+A136*(12/p),DAY('Investicijų skaičiuoklė'!$E$10)))))))</f>
        <v/>
      </c>
      <c r="C136" s="29" t="str">
        <f t="shared" si="6"/>
        <v/>
      </c>
      <c r="D136" s="29" t="str">
        <f t="shared" si="7"/>
        <v/>
      </c>
      <c r="E136" s="29" t="str">
        <f>IF(A136="","",A+SUM($D$2:D135))</f>
        <v/>
      </c>
      <c r="F136" s="29" t="str">
        <f>IF(A136="","",SUM(D$1:D136)+PV)</f>
        <v/>
      </c>
      <c r="G136" s="29" t="str">
        <f>IF(A136="","",IF(INV_Parinktys!$B$17=INV_Parinktys!$A$10,I135*( (1+rate)^(B136-B135)-1 ),I135*rate))</f>
        <v/>
      </c>
      <c r="H136" s="29" t="str">
        <f>IF(D136="","",SUM(G$1:G136))</f>
        <v/>
      </c>
      <c r="I136" s="29" t="str">
        <f t="shared" si="8"/>
        <v/>
      </c>
      <c r="J136" s="28" t="str">
        <f ca="1">_xlfn.IFNA(INDEX(Paskola_LNT!$I$2:$I$1000,MATCH(INV_Lentele!B136,Paskola_LNT!$B$2:$B$1000,0)),IF(AND(J135&lt;&gt;"",A136&lt;&gt;""),J135,""))</f>
        <v/>
      </c>
    </row>
    <row r="137" spans="1:10" x14ac:dyDescent="0.25">
      <c r="A137" s="16" t="str">
        <f>IF(I136="","",IF(A136&gt;='Investicijų skaičiuoklė'!$E$9*p,"",A136+1))</f>
        <v/>
      </c>
      <c r="B137" s="27" t="str">
        <f>IF(A137="","",IF(p=52,B136+7,IF(p=26,B136+14,IF(p=24,IF(MOD(A137,2)=0,EDATE('Investicijų skaičiuoklė'!$E$10,A137/2),B136+14),IF(DAY(DATE(YEAR('Investicijų skaičiuoklė'!$E$10),MONTH('Investicijų skaičiuoklė'!$E$10)+(A137-1)*(12/p),DAY('Investicijų skaičiuoklė'!$E$10)))&lt;&gt;DAY('Investicijų skaičiuoklė'!$E$10),DATE(YEAR('Investicijų skaičiuoklė'!$E$10),MONTH('Investicijų skaičiuoklė'!$E$10)+A137*(12/p)+1,0),DATE(YEAR('Investicijų skaičiuoklė'!$E$10),MONTH('Investicijų skaičiuoklė'!$E$10)+A137*(12/p),DAY('Investicijų skaičiuoklė'!$E$10)))))))</f>
        <v/>
      </c>
      <c r="C137" s="29" t="str">
        <f t="shared" si="6"/>
        <v/>
      </c>
      <c r="D137" s="29" t="str">
        <f t="shared" si="7"/>
        <v/>
      </c>
      <c r="E137" s="29" t="str">
        <f>IF(A137="","",A+SUM($D$2:D136))</f>
        <v/>
      </c>
      <c r="F137" s="29" t="str">
        <f>IF(A137="","",SUM(D$1:D137)+PV)</f>
        <v/>
      </c>
      <c r="G137" s="29" t="str">
        <f>IF(A137="","",IF(INV_Parinktys!$B$17=INV_Parinktys!$A$10,I136*( (1+rate)^(B137-B136)-1 ),I136*rate))</f>
        <v/>
      </c>
      <c r="H137" s="29" t="str">
        <f>IF(D137="","",SUM(G$1:G137))</f>
        <v/>
      </c>
      <c r="I137" s="29" t="str">
        <f t="shared" si="8"/>
        <v/>
      </c>
      <c r="J137" s="28" t="str">
        <f ca="1">_xlfn.IFNA(INDEX(Paskola_LNT!$I$2:$I$1000,MATCH(INV_Lentele!B137,Paskola_LNT!$B$2:$B$1000,0)),IF(AND(J136&lt;&gt;"",A137&lt;&gt;""),J136,""))</f>
        <v/>
      </c>
    </row>
    <row r="138" spans="1:10" x14ac:dyDescent="0.25">
      <c r="A138" s="16" t="str">
        <f>IF(I137="","",IF(A137&gt;='Investicijų skaičiuoklė'!$E$9*p,"",A137+1))</f>
        <v/>
      </c>
      <c r="B138" s="27" t="str">
        <f>IF(A138="","",IF(p=52,B137+7,IF(p=26,B137+14,IF(p=24,IF(MOD(A138,2)=0,EDATE('Investicijų skaičiuoklė'!$E$10,A138/2),B137+14),IF(DAY(DATE(YEAR('Investicijų skaičiuoklė'!$E$10),MONTH('Investicijų skaičiuoklė'!$E$10)+(A138-1)*(12/p),DAY('Investicijų skaičiuoklė'!$E$10)))&lt;&gt;DAY('Investicijų skaičiuoklė'!$E$10),DATE(YEAR('Investicijų skaičiuoklė'!$E$10),MONTH('Investicijų skaičiuoklė'!$E$10)+A138*(12/p)+1,0),DATE(YEAR('Investicijų skaičiuoklė'!$E$10),MONTH('Investicijų skaičiuoklė'!$E$10)+A138*(12/p),DAY('Investicijų skaičiuoklė'!$E$10)))))))</f>
        <v/>
      </c>
      <c r="C138" s="29" t="str">
        <f t="shared" si="6"/>
        <v/>
      </c>
      <c r="D138" s="29" t="str">
        <f t="shared" si="7"/>
        <v/>
      </c>
      <c r="E138" s="29" t="str">
        <f>IF(A138="","",A+SUM($D$2:D137))</f>
        <v/>
      </c>
      <c r="F138" s="29" t="str">
        <f>IF(A138="","",SUM(D$1:D138)+PV)</f>
        <v/>
      </c>
      <c r="G138" s="29" t="str">
        <f>IF(A138="","",IF(INV_Parinktys!$B$17=INV_Parinktys!$A$10,I137*( (1+rate)^(B138-B137)-1 ),I137*rate))</f>
        <v/>
      </c>
      <c r="H138" s="29" t="str">
        <f>IF(D138="","",SUM(G$1:G138))</f>
        <v/>
      </c>
      <c r="I138" s="29" t="str">
        <f t="shared" si="8"/>
        <v/>
      </c>
      <c r="J138" s="28" t="str">
        <f ca="1">_xlfn.IFNA(INDEX(Paskola_LNT!$I$2:$I$1000,MATCH(INV_Lentele!B138,Paskola_LNT!$B$2:$B$1000,0)),IF(AND(J137&lt;&gt;"",A138&lt;&gt;""),J137,""))</f>
        <v/>
      </c>
    </row>
    <row r="139" spans="1:10" x14ac:dyDescent="0.25">
      <c r="A139" s="16" t="str">
        <f>IF(I138="","",IF(A138&gt;='Investicijų skaičiuoklė'!$E$9*p,"",A138+1))</f>
        <v/>
      </c>
      <c r="B139" s="27" t="str">
        <f>IF(A139="","",IF(p=52,B138+7,IF(p=26,B138+14,IF(p=24,IF(MOD(A139,2)=0,EDATE('Investicijų skaičiuoklė'!$E$10,A139/2),B138+14),IF(DAY(DATE(YEAR('Investicijų skaičiuoklė'!$E$10),MONTH('Investicijų skaičiuoklė'!$E$10)+(A139-1)*(12/p),DAY('Investicijų skaičiuoklė'!$E$10)))&lt;&gt;DAY('Investicijų skaičiuoklė'!$E$10),DATE(YEAR('Investicijų skaičiuoklė'!$E$10),MONTH('Investicijų skaičiuoklė'!$E$10)+A139*(12/p)+1,0),DATE(YEAR('Investicijų skaičiuoklė'!$E$10),MONTH('Investicijų skaičiuoklė'!$E$10)+A139*(12/p),DAY('Investicijų skaičiuoklė'!$E$10)))))))</f>
        <v/>
      </c>
      <c r="C139" s="29" t="str">
        <f t="shared" si="6"/>
        <v/>
      </c>
      <c r="D139" s="29" t="str">
        <f t="shared" si="7"/>
        <v/>
      </c>
      <c r="E139" s="29" t="str">
        <f>IF(A139="","",A+SUM($D$2:D138))</f>
        <v/>
      </c>
      <c r="F139" s="29" t="str">
        <f>IF(A139="","",SUM(D$1:D139)+PV)</f>
        <v/>
      </c>
      <c r="G139" s="29" t="str">
        <f>IF(A139="","",IF(INV_Parinktys!$B$17=INV_Parinktys!$A$10,I138*( (1+rate)^(B139-B138)-1 ),I138*rate))</f>
        <v/>
      </c>
      <c r="H139" s="29" t="str">
        <f>IF(D139="","",SUM(G$1:G139))</f>
        <v/>
      </c>
      <c r="I139" s="29" t="str">
        <f t="shared" si="8"/>
        <v/>
      </c>
      <c r="J139" s="28" t="str">
        <f ca="1">_xlfn.IFNA(INDEX(Paskola_LNT!$I$2:$I$1000,MATCH(INV_Lentele!B139,Paskola_LNT!$B$2:$B$1000,0)),IF(AND(J138&lt;&gt;"",A139&lt;&gt;""),J138,""))</f>
        <v/>
      </c>
    </row>
    <row r="140" spans="1:10" x14ac:dyDescent="0.25">
      <c r="A140" s="16" t="str">
        <f>IF(I139="","",IF(A139&gt;='Investicijų skaičiuoklė'!$E$9*p,"",A139+1))</f>
        <v/>
      </c>
      <c r="B140" s="27" t="str">
        <f>IF(A140="","",IF(p=52,B139+7,IF(p=26,B139+14,IF(p=24,IF(MOD(A140,2)=0,EDATE('Investicijų skaičiuoklė'!$E$10,A140/2),B139+14),IF(DAY(DATE(YEAR('Investicijų skaičiuoklė'!$E$10),MONTH('Investicijų skaičiuoklė'!$E$10)+(A140-1)*(12/p),DAY('Investicijų skaičiuoklė'!$E$10)))&lt;&gt;DAY('Investicijų skaičiuoklė'!$E$10),DATE(YEAR('Investicijų skaičiuoklė'!$E$10),MONTH('Investicijų skaičiuoklė'!$E$10)+A140*(12/p)+1,0),DATE(YEAR('Investicijų skaičiuoklė'!$E$10),MONTH('Investicijų skaičiuoklė'!$E$10)+A140*(12/p),DAY('Investicijų skaičiuoklė'!$E$10)))))))</f>
        <v/>
      </c>
      <c r="C140" s="29" t="str">
        <f t="shared" si="6"/>
        <v/>
      </c>
      <c r="D140" s="29" t="str">
        <f t="shared" si="7"/>
        <v/>
      </c>
      <c r="E140" s="29" t="str">
        <f>IF(A140="","",A+SUM($D$2:D139))</f>
        <v/>
      </c>
      <c r="F140" s="29" t="str">
        <f>IF(A140="","",SUM(D$1:D140)+PV)</f>
        <v/>
      </c>
      <c r="G140" s="29" t="str">
        <f>IF(A140="","",IF(INV_Parinktys!$B$17=INV_Parinktys!$A$10,I139*( (1+rate)^(B140-B139)-1 ),I139*rate))</f>
        <v/>
      </c>
      <c r="H140" s="29" t="str">
        <f>IF(D140="","",SUM(G$1:G140))</f>
        <v/>
      </c>
      <c r="I140" s="29" t="str">
        <f t="shared" si="8"/>
        <v/>
      </c>
      <c r="J140" s="28" t="str">
        <f ca="1">_xlfn.IFNA(INDEX(Paskola_LNT!$I$2:$I$1000,MATCH(INV_Lentele!B140,Paskola_LNT!$B$2:$B$1000,0)),IF(AND(J139&lt;&gt;"",A140&lt;&gt;""),J139,""))</f>
        <v/>
      </c>
    </row>
    <row r="141" spans="1:10" x14ac:dyDescent="0.25">
      <c r="A141" s="16" t="str">
        <f>IF(I140="","",IF(A140&gt;='Investicijų skaičiuoklė'!$E$9*p,"",A140+1))</f>
        <v/>
      </c>
      <c r="B141" s="27" t="str">
        <f>IF(A141="","",IF(p=52,B140+7,IF(p=26,B140+14,IF(p=24,IF(MOD(A141,2)=0,EDATE('Investicijų skaičiuoklė'!$E$10,A141/2),B140+14),IF(DAY(DATE(YEAR('Investicijų skaičiuoklė'!$E$10),MONTH('Investicijų skaičiuoklė'!$E$10)+(A141-1)*(12/p),DAY('Investicijų skaičiuoklė'!$E$10)))&lt;&gt;DAY('Investicijų skaičiuoklė'!$E$10),DATE(YEAR('Investicijų skaičiuoklė'!$E$10),MONTH('Investicijų skaičiuoklė'!$E$10)+A141*(12/p)+1,0),DATE(YEAR('Investicijų skaičiuoklė'!$E$10),MONTH('Investicijų skaičiuoklė'!$E$10)+A141*(12/p),DAY('Investicijų skaičiuoklė'!$E$10)))))))</f>
        <v/>
      </c>
      <c r="C141" s="29" t="str">
        <f t="shared" si="6"/>
        <v/>
      </c>
      <c r="D141" s="29" t="str">
        <f t="shared" si="7"/>
        <v/>
      </c>
      <c r="E141" s="29" t="str">
        <f>IF(A141="","",A+SUM($D$2:D140))</f>
        <v/>
      </c>
      <c r="F141" s="29" t="str">
        <f>IF(A141="","",SUM(D$1:D141)+PV)</f>
        <v/>
      </c>
      <c r="G141" s="29" t="str">
        <f>IF(A141="","",IF(INV_Parinktys!$B$17=INV_Parinktys!$A$10,I140*( (1+rate)^(B141-B140)-1 ),I140*rate))</f>
        <v/>
      </c>
      <c r="H141" s="29" t="str">
        <f>IF(D141="","",SUM(G$1:G141))</f>
        <v/>
      </c>
      <c r="I141" s="29" t="str">
        <f t="shared" si="8"/>
        <v/>
      </c>
      <c r="J141" s="28" t="str">
        <f ca="1">_xlfn.IFNA(INDEX(Paskola_LNT!$I$2:$I$1000,MATCH(INV_Lentele!B141,Paskola_LNT!$B$2:$B$1000,0)),IF(AND(J140&lt;&gt;"",A141&lt;&gt;""),J140,""))</f>
        <v/>
      </c>
    </row>
    <row r="142" spans="1:10" x14ac:dyDescent="0.25">
      <c r="A142" s="16" t="str">
        <f>IF(I141="","",IF(A141&gt;='Investicijų skaičiuoklė'!$E$9*p,"",A141+1))</f>
        <v/>
      </c>
      <c r="B142" s="27" t="str">
        <f>IF(A142="","",IF(p=52,B141+7,IF(p=26,B141+14,IF(p=24,IF(MOD(A142,2)=0,EDATE('Investicijų skaičiuoklė'!$E$10,A142/2),B141+14),IF(DAY(DATE(YEAR('Investicijų skaičiuoklė'!$E$10),MONTH('Investicijų skaičiuoklė'!$E$10)+(A142-1)*(12/p),DAY('Investicijų skaičiuoklė'!$E$10)))&lt;&gt;DAY('Investicijų skaičiuoklė'!$E$10),DATE(YEAR('Investicijų skaičiuoklė'!$E$10),MONTH('Investicijų skaičiuoklė'!$E$10)+A142*(12/p)+1,0),DATE(YEAR('Investicijų skaičiuoklė'!$E$10),MONTH('Investicijų skaičiuoklė'!$E$10)+A142*(12/p),DAY('Investicijų skaičiuoklė'!$E$10)))))))</f>
        <v/>
      </c>
      <c r="C142" s="29" t="str">
        <f t="shared" si="6"/>
        <v/>
      </c>
      <c r="D142" s="29" t="str">
        <f t="shared" si="7"/>
        <v/>
      </c>
      <c r="E142" s="29" t="str">
        <f>IF(A142="","",A+SUM($D$2:D141))</f>
        <v/>
      </c>
      <c r="F142" s="29" t="str">
        <f>IF(A142="","",SUM(D$1:D142)+PV)</f>
        <v/>
      </c>
      <c r="G142" s="29" t="str">
        <f>IF(A142="","",IF(INV_Parinktys!$B$17=INV_Parinktys!$A$10,I141*( (1+rate)^(B142-B141)-1 ),I141*rate))</f>
        <v/>
      </c>
      <c r="H142" s="29" t="str">
        <f>IF(D142="","",SUM(G$1:G142))</f>
        <v/>
      </c>
      <c r="I142" s="29" t="str">
        <f t="shared" si="8"/>
        <v/>
      </c>
      <c r="J142" s="28" t="str">
        <f ca="1">_xlfn.IFNA(INDEX(Paskola_LNT!$I$2:$I$1000,MATCH(INV_Lentele!B142,Paskola_LNT!$B$2:$B$1000,0)),IF(AND(J141&lt;&gt;"",A142&lt;&gt;""),J141,""))</f>
        <v/>
      </c>
    </row>
    <row r="143" spans="1:10" x14ac:dyDescent="0.25">
      <c r="A143" s="16" t="str">
        <f>IF(I142="","",IF(A142&gt;='Investicijų skaičiuoklė'!$E$9*p,"",A142+1))</f>
        <v/>
      </c>
      <c r="B143" s="27" t="str">
        <f>IF(A143="","",IF(p=52,B142+7,IF(p=26,B142+14,IF(p=24,IF(MOD(A143,2)=0,EDATE('Investicijų skaičiuoklė'!$E$10,A143/2),B142+14),IF(DAY(DATE(YEAR('Investicijų skaičiuoklė'!$E$10),MONTH('Investicijų skaičiuoklė'!$E$10)+(A143-1)*(12/p),DAY('Investicijų skaičiuoklė'!$E$10)))&lt;&gt;DAY('Investicijų skaičiuoklė'!$E$10),DATE(YEAR('Investicijų skaičiuoklė'!$E$10),MONTH('Investicijų skaičiuoklė'!$E$10)+A143*(12/p)+1,0),DATE(YEAR('Investicijų skaičiuoklė'!$E$10),MONTH('Investicijų skaičiuoklė'!$E$10)+A143*(12/p),DAY('Investicijų skaičiuoklė'!$E$10)))))))</f>
        <v/>
      </c>
      <c r="C143" s="29" t="str">
        <f t="shared" si="6"/>
        <v/>
      </c>
      <c r="D143" s="29" t="str">
        <f t="shared" si="7"/>
        <v/>
      </c>
      <c r="E143" s="29" t="str">
        <f>IF(A143="","",A+SUM($D$2:D142))</f>
        <v/>
      </c>
      <c r="F143" s="29" t="str">
        <f>IF(A143="","",SUM(D$1:D143)+PV)</f>
        <v/>
      </c>
      <c r="G143" s="29" t="str">
        <f>IF(A143="","",IF(INV_Parinktys!$B$17=INV_Parinktys!$A$10,I142*( (1+rate)^(B143-B142)-1 ),I142*rate))</f>
        <v/>
      </c>
      <c r="H143" s="29" t="str">
        <f>IF(D143="","",SUM(G$1:G143))</f>
        <v/>
      </c>
      <c r="I143" s="29" t="str">
        <f t="shared" si="8"/>
        <v/>
      </c>
      <c r="J143" s="28" t="str">
        <f ca="1">_xlfn.IFNA(INDEX(Paskola_LNT!$I$2:$I$1000,MATCH(INV_Lentele!B143,Paskola_LNT!$B$2:$B$1000,0)),IF(AND(J142&lt;&gt;"",A143&lt;&gt;""),J142,""))</f>
        <v/>
      </c>
    </row>
    <row r="144" spans="1:10" x14ac:dyDescent="0.25">
      <c r="A144" s="16" t="str">
        <f>IF(I143="","",IF(A143&gt;='Investicijų skaičiuoklė'!$E$9*p,"",A143+1))</f>
        <v/>
      </c>
      <c r="B144" s="27" t="str">
        <f>IF(A144="","",IF(p=52,B143+7,IF(p=26,B143+14,IF(p=24,IF(MOD(A144,2)=0,EDATE('Investicijų skaičiuoklė'!$E$10,A144/2),B143+14),IF(DAY(DATE(YEAR('Investicijų skaičiuoklė'!$E$10),MONTH('Investicijų skaičiuoklė'!$E$10)+(A144-1)*(12/p),DAY('Investicijų skaičiuoklė'!$E$10)))&lt;&gt;DAY('Investicijų skaičiuoklė'!$E$10),DATE(YEAR('Investicijų skaičiuoklė'!$E$10),MONTH('Investicijų skaičiuoklė'!$E$10)+A144*(12/p)+1,0),DATE(YEAR('Investicijų skaičiuoklė'!$E$10),MONTH('Investicijų skaičiuoklė'!$E$10)+A144*(12/p),DAY('Investicijų skaičiuoklė'!$E$10)))))))</f>
        <v/>
      </c>
      <c r="C144" s="29" t="str">
        <f t="shared" si="6"/>
        <v/>
      </c>
      <c r="D144" s="29" t="str">
        <f t="shared" si="7"/>
        <v/>
      </c>
      <c r="E144" s="29" t="str">
        <f>IF(A144="","",A+SUM($D$2:D143))</f>
        <v/>
      </c>
      <c r="F144" s="29" t="str">
        <f>IF(A144="","",SUM(D$1:D144)+PV)</f>
        <v/>
      </c>
      <c r="G144" s="29" t="str">
        <f>IF(A144="","",IF(INV_Parinktys!$B$17=INV_Parinktys!$A$10,I143*( (1+rate)^(B144-B143)-1 ),I143*rate))</f>
        <v/>
      </c>
      <c r="H144" s="29" t="str">
        <f>IF(D144="","",SUM(G$1:G144))</f>
        <v/>
      </c>
      <c r="I144" s="29" t="str">
        <f t="shared" si="8"/>
        <v/>
      </c>
      <c r="J144" s="28" t="str">
        <f ca="1">_xlfn.IFNA(INDEX(Paskola_LNT!$I$2:$I$1000,MATCH(INV_Lentele!B144,Paskola_LNT!$B$2:$B$1000,0)),IF(AND(J143&lt;&gt;"",A144&lt;&gt;""),J143,""))</f>
        <v/>
      </c>
    </row>
    <row r="145" spans="1:10" x14ac:dyDescent="0.25">
      <c r="A145" s="16" t="str">
        <f>IF(I144="","",IF(A144&gt;='Investicijų skaičiuoklė'!$E$9*p,"",A144+1))</f>
        <v/>
      </c>
      <c r="B145" s="27" t="str">
        <f>IF(A145="","",IF(p=52,B144+7,IF(p=26,B144+14,IF(p=24,IF(MOD(A145,2)=0,EDATE('Investicijų skaičiuoklė'!$E$10,A145/2),B144+14),IF(DAY(DATE(YEAR('Investicijų skaičiuoklė'!$E$10),MONTH('Investicijų skaičiuoklė'!$E$10)+(A145-1)*(12/p),DAY('Investicijų skaičiuoklė'!$E$10)))&lt;&gt;DAY('Investicijų skaičiuoklė'!$E$10),DATE(YEAR('Investicijų skaičiuoklė'!$E$10),MONTH('Investicijų skaičiuoklė'!$E$10)+A145*(12/p)+1,0),DATE(YEAR('Investicijų skaičiuoklė'!$E$10),MONTH('Investicijų skaičiuoklė'!$E$10)+A145*(12/p),DAY('Investicijų skaičiuoklė'!$E$10)))))))</f>
        <v/>
      </c>
      <c r="C145" s="29" t="str">
        <f t="shared" si="6"/>
        <v/>
      </c>
      <c r="D145" s="29" t="str">
        <f t="shared" si="7"/>
        <v/>
      </c>
      <c r="E145" s="29" t="str">
        <f>IF(A145="","",A+SUM($D$2:D144))</f>
        <v/>
      </c>
      <c r="F145" s="29" t="str">
        <f>IF(A145="","",SUM(D$1:D145)+PV)</f>
        <v/>
      </c>
      <c r="G145" s="29" t="str">
        <f>IF(A145="","",IF(INV_Parinktys!$B$17=INV_Parinktys!$A$10,I144*( (1+rate)^(B145-B144)-1 ),I144*rate))</f>
        <v/>
      </c>
      <c r="H145" s="29" t="str">
        <f>IF(D145="","",SUM(G$1:G145))</f>
        <v/>
      </c>
      <c r="I145" s="29" t="str">
        <f t="shared" si="8"/>
        <v/>
      </c>
      <c r="J145" s="28" t="str">
        <f ca="1">_xlfn.IFNA(INDEX(Paskola_LNT!$I$2:$I$1000,MATCH(INV_Lentele!B145,Paskola_LNT!$B$2:$B$1000,0)),IF(AND(J144&lt;&gt;"",A145&lt;&gt;""),J144,""))</f>
        <v/>
      </c>
    </row>
    <row r="146" spans="1:10" x14ac:dyDescent="0.25">
      <c r="A146" s="16" t="str">
        <f>IF(I145="","",IF(A145&gt;='Investicijų skaičiuoklė'!$E$9*p,"",A145+1))</f>
        <v/>
      </c>
      <c r="B146" s="27" t="str">
        <f>IF(A146="","",IF(p=52,B145+7,IF(p=26,B145+14,IF(p=24,IF(MOD(A146,2)=0,EDATE('Investicijų skaičiuoklė'!$E$10,A146/2),B145+14),IF(DAY(DATE(YEAR('Investicijų skaičiuoklė'!$E$10),MONTH('Investicijų skaičiuoklė'!$E$10)+(A146-1)*(12/p),DAY('Investicijų skaičiuoklė'!$E$10)))&lt;&gt;DAY('Investicijų skaičiuoklė'!$E$10),DATE(YEAR('Investicijų skaičiuoklė'!$E$10),MONTH('Investicijų skaičiuoklė'!$E$10)+A146*(12/p)+1,0),DATE(YEAR('Investicijų skaičiuoklė'!$E$10),MONTH('Investicijų skaičiuoklė'!$E$10)+A146*(12/p),DAY('Investicijų skaičiuoklė'!$E$10)))))))</f>
        <v/>
      </c>
      <c r="C146" s="29" t="str">
        <f t="shared" si="6"/>
        <v/>
      </c>
      <c r="D146" s="29" t="str">
        <f t="shared" si="7"/>
        <v/>
      </c>
      <c r="E146" s="29" t="str">
        <f>IF(A146="","",A+SUM($D$2:D145))</f>
        <v/>
      </c>
      <c r="F146" s="29" t="str">
        <f>IF(A146="","",SUM(D$1:D146)+PV)</f>
        <v/>
      </c>
      <c r="G146" s="29" t="str">
        <f>IF(A146="","",IF(INV_Parinktys!$B$17=INV_Parinktys!$A$10,I145*( (1+rate)^(B146-B145)-1 ),I145*rate))</f>
        <v/>
      </c>
      <c r="H146" s="29" t="str">
        <f>IF(D146="","",SUM(G$1:G146))</f>
        <v/>
      </c>
      <c r="I146" s="29" t="str">
        <f t="shared" si="8"/>
        <v/>
      </c>
      <c r="J146" s="28" t="str">
        <f ca="1">_xlfn.IFNA(INDEX(Paskola_LNT!$I$2:$I$1000,MATCH(INV_Lentele!B146,Paskola_LNT!$B$2:$B$1000,0)),IF(AND(J145&lt;&gt;"",A146&lt;&gt;""),J145,""))</f>
        <v/>
      </c>
    </row>
    <row r="147" spans="1:10" x14ac:dyDescent="0.25">
      <c r="A147" s="16" t="str">
        <f>IF(I146="","",IF(A146&gt;='Investicijų skaičiuoklė'!$E$9*p,"",A146+1))</f>
        <v/>
      </c>
      <c r="B147" s="27" t="str">
        <f>IF(A147="","",IF(p=52,B146+7,IF(p=26,B146+14,IF(p=24,IF(MOD(A147,2)=0,EDATE('Investicijų skaičiuoklė'!$E$10,A147/2),B146+14),IF(DAY(DATE(YEAR('Investicijų skaičiuoklė'!$E$10),MONTH('Investicijų skaičiuoklė'!$E$10)+(A147-1)*(12/p),DAY('Investicijų skaičiuoklė'!$E$10)))&lt;&gt;DAY('Investicijų skaičiuoklė'!$E$10),DATE(YEAR('Investicijų skaičiuoklė'!$E$10),MONTH('Investicijų skaičiuoklė'!$E$10)+A147*(12/p)+1,0),DATE(YEAR('Investicijų skaičiuoklė'!$E$10),MONTH('Investicijų skaičiuoklė'!$E$10)+A147*(12/p),DAY('Investicijų skaičiuoklė'!$E$10)))))))</f>
        <v/>
      </c>
      <c r="C147" s="29" t="str">
        <f t="shared" si="6"/>
        <v/>
      </c>
      <c r="D147" s="29" t="str">
        <f t="shared" si="7"/>
        <v/>
      </c>
      <c r="E147" s="29" t="str">
        <f>IF(A147="","",A+SUM($D$2:D146))</f>
        <v/>
      </c>
      <c r="F147" s="29" t="str">
        <f>IF(A147="","",SUM(D$1:D147)+PV)</f>
        <v/>
      </c>
      <c r="G147" s="29" t="str">
        <f>IF(A147="","",IF(INV_Parinktys!$B$17=INV_Parinktys!$A$10,I146*( (1+rate)^(B147-B146)-1 ),I146*rate))</f>
        <v/>
      </c>
      <c r="H147" s="29" t="str">
        <f>IF(D147="","",SUM(G$1:G147))</f>
        <v/>
      </c>
      <c r="I147" s="29" t="str">
        <f t="shared" si="8"/>
        <v/>
      </c>
      <c r="J147" s="28" t="str">
        <f ca="1">_xlfn.IFNA(INDEX(Paskola_LNT!$I$2:$I$1000,MATCH(INV_Lentele!B147,Paskola_LNT!$B$2:$B$1000,0)),IF(AND(J146&lt;&gt;"",A147&lt;&gt;""),J146,""))</f>
        <v/>
      </c>
    </row>
    <row r="148" spans="1:10" x14ac:dyDescent="0.25">
      <c r="A148" s="16" t="str">
        <f>IF(I147="","",IF(A147&gt;='Investicijų skaičiuoklė'!$E$9*p,"",A147+1))</f>
        <v/>
      </c>
      <c r="B148" s="27" t="str">
        <f>IF(A148="","",IF(p=52,B147+7,IF(p=26,B147+14,IF(p=24,IF(MOD(A148,2)=0,EDATE('Investicijų skaičiuoklė'!$E$10,A148/2),B147+14),IF(DAY(DATE(YEAR('Investicijų skaičiuoklė'!$E$10),MONTH('Investicijų skaičiuoklė'!$E$10)+(A148-1)*(12/p),DAY('Investicijų skaičiuoklė'!$E$10)))&lt;&gt;DAY('Investicijų skaičiuoklė'!$E$10),DATE(YEAR('Investicijų skaičiuoklė'!$E$10),MONTH('Investicijų skaičiuoklė'!$E$10)+A148*(12/p)+1,0),DATE(YEAR('Investicijų skaičiuoklė'!$E$10),MONTH('Investicijų skaičiuoklė'!$E$10)+A148*(12/p),DAY('Investicijų skaičiuoklė'!$E$10)))))))</f>
        <v/>
      </c>
      <c r="C148" s="29" t="str">
        <f t="shared" si="6"/>
        <v/>
      </c>
      <c r="D148" s="29" t="str">
        <f t="shared" si="7"/>
        <v/>
      </c>
      <c r="E148" s="29" t="str">
        <f>IF(A148="","",A+SUM($D$2:D147))</f>
        <v/>
      </c>
      <c r="F148" s="29" t="str">
        <f>IF(A148="","",SUM(D$1:D148)+PV)</f>
        <v/>
      </c>
      <c r="G148" s="29" t="str">
        <f>IF(A148="","",IF(INV_Parinktys!$B$17=INV_Parinktys!$A$10,I147*( (1+rate)^(B148-B147)-1 ),I147*rate))</f>
        <v/>
      </c>
      <c r="H148" s="29" t="str">
        <f>IF(D148="","",SUM(G$1:G148))</f>
        <v/>
      </c>
      <c r="I148" s="29" t="str">
        <f t="shared" si="8"/>
        <v/>
      </c>
      <c r="J148" s="28" t="str">
        <f ca="1">_xlfn.IFNA(INDEX(Paskola_LNT!$I$2:$I$1000,MATCH(INV_Lentele!B148,Paskola_LNT!$B$2:$B$1000,0)),IF(AND(J147&lt;&gt;"",A148&lt;&gt;""),J147,""))</f>
        <v/>
      </c>
    </row>
    <row r="149" spans="1:10" x14ac:dyDescent="0.25">
      <c r="A149" s="16" t="str">
        <f>IF(I148="","",IF(A148&gt;='Investicijų skaičiuoklė'!$E$9*p,"",A148+1))</f>
        <v/>
      </c>
      <c r="B149" s="27" t="str">
        <f>IF(A149="","",IF(p=52,B148+7,IF(p=26,B148+14,IF(p=24,IF(MOD(A149,2)=0,EDATE('Investicijų skaičiuoklė'!$E$10,A149/2),B148+14),IF(DAY(DATE(YEAR('Investicijų skaičiuoklė'!$E$10),MONTH('Investicijų skaičiuoklė'!$E$10)+(A149-1)*(12/p),DAY('Investicijų skaičiuoklė'!$E$10)))&lt;&gt;DAY('Investicijų skaičiuoklė'!$E$10),DATE(YEAR('Investicijų skaičiuoklė'!$E$10),MONTH('Investicijų skaičiuoklė'!$E$10)+A149*(12/p)+1,0),DATE(YEAR('Investicijų skaičiuoklė'!$E$10),MONTH('Investicijų skaičiuoklė'!$E$10)+A149*(12/p),DAY('Investicijų skaičiuoklė'!$E$10)))))))</f>
        <v/>
      </c>
      <c r="C149" s="29" t="str">
        <f t="shared" si="6"/>
        <v/>
      </c>
      <c r="D149" s="29" t="str">
        <f t="shared" si="7"/>
        <v/>
      </c>
      <c r="E149" s="29" t="str">
        <f>IF(A149="","",A+SUM($D$2:D148))</f>
        <v/>
      </c>
      <c r="F149" s="29" t="str">
        <f>IF(A149="","",SUM(D$1:D149)+PV)</f>
        <v/>
      </c>
      <c r="G149" s="29" t="str">
        <f>IF(A149="","",IF(INV_Parinktys!$B$17=INV_Parinktys!$A$10,I148*( (1+rate)^(B149-B148)-1 ),I148*rate))</f>
        <v/>
      </c>
      <c r="H149" s="29" t="str">
        <f>IF(D149="","",SUM(G$1:G149))</f>
        <v/>
      </c>
      <c r="I149" s="29" t="str">
        <f t="shared" si="8"/>
        <v/>
      </c>
      <c r="J149" s="28" t="str">
        <f ca="1">_xlfn.IFNA(INDEX(Paskola_LNT!$I$2:$I$1000,MATCH(INV_Lentele!B149,Paskola_LNT!$B$2:$B$1000,0)),IF(AND(J148&lt;&gt;"",A149&lt;&gt;""),J148,""))</f>
        <v/>
      </c>
    </row>
    <row r="150" spans="1:10" x14ac:dyDescent="0.25">
      <c r="A150" s="16" t="str">
        <f>IF(I149="","",IF(A149&gt;='Investicijų skaičiuoklė'!$E$9*p,"",A149+1))</f>
        <v/>
      </c>
      <c r="B150" s="27" t="str">
        <f>IF(A150="","",IF(p=52,B149+7,IF(p=26,B149+14,IF(p=24,IF(MOD(A150,2)=0,EDATE('Investicijų skaičiuoklė'!$E$10,A150/2),B149+14),IF(DAY(DATE(YEAR('Investicijų skaičiuoklė'!$E$10),MONTH('Investicijų skaičiuoklė'!$E$10)+(A150-1)*(12/p),DAY('Investicijų skaičiuoklė'!$E$10)))&lt;&gt;DAY('Investicijų skaičiuoklė'!$E$10),DATE(YEAR('Investicijų skaičiuoklė'!$E$10),MONTH('Investicijų skaičiuoklė'!$E$10)+A150*(12/p)+1,0),DATE(YEAR('Investicijų skaičiuoklė'!$E$10),MONTH('Investicijų skaičiuoklė'!$E$10)+A150*(12/p),DAY('Investicijų skaičiuoklė'!$E$10)))))))</f>
        <v/>
      </c>
      <c r="C150" s="29" t="str">
        <f t="shared" si="6"/>
        <v/>
      </c>
      <c r="D150" s="29" t="str">
        <f t="shared" si="7"/>
        <v/>
      </c>
      <c r="E150" s="29" t="str">
        <f>IF(A150="","",A+SUM($D$2:D149))</f>
        <v/>
      </c>
      <c r="F150" s="29" t="str">
        <f>IF(A150="","",SUM(D$1:D150)+PV)</f>
        <v/>
      </c>
      <c r="G150" s="29" t="str">
        <f>IF(A150="","",IF(INV_Parinktys!$B$17=INV_Parinktys!$A$10,I149*( (1+rate)^(B150-B149)-1 ),I149*rate))</f>
        <v/>
      </c>
      <c r="H150" s="29" t="str">
        <f>IF(D150="","",SUM(G$1:G150))</f>
        <v/>
      </c>
      <c r="I150" s="29" t="str">
        <f t="shared" si="8"/>
        <v/>
      </c>
      <c r="J150" s="28" t="str">
        <f ca="1">_xlfn.IFNA(INDEX(Paskola_LNT!$I$2:$I$1000,MATCH(INV_Lentele!B150,Paskola_LNT!$B$2:$B$1000,0)),IF(AND(J149&lt;&gt;"",A150&lt;&gt;""),J149,""))</f>
        <v/>
      </c>
    </row>
    <row r="151" spans="1:10" x14ac:dyDescent="0.25">
      <c r="A151" s="16" t="str">
        <f>IF(I150="","",IF(A150&gt;='Investicijų skaičiuoklė'!$E$9*p,"",A150+1))</f>
        <v/>
      </c>
      <c r="B151" s="27" t="str">
        <f>IF(A151="","",IF(p=52,B150+7,IF(p=26,B150+14,IF(p=24,IF(MOD(A151,2)=0,EDATE('Investicijų skaičiuoklė'!$E$10,A151/2),B150+14),IF(DAY(DATE(YEAR('Investicijų skaičiuoklė'!$E$10),MONTH('Investicijų skaičiuoklė'!$E$10)+(A151-1)*(12/p),DAY('Investicijų skaičiuoklė'!$E$10)))&lt;&gt;DAY('Investicijų skaičiuoklė'!$E$10),DATE(YEAR('Investicijų skaičiuoklė'!$E$10),MONTH('Investicijų skaičiuoklė'!$E$10)+A151*(12/p)+1,0),DATE(YEAR('Investicijų skaičiuoklė'!$E$10),MONTH('Investicijų skaičiuoklė'!$E$10)+A151*(12/p),DAY('Investicijų skaičiuoklė'!$E$10)))))))</f>
        <v/>
      </c>
      <c r="C151" s="29" t="str">
        <f t="shared" si="6"/>
        <v/>
      </c>
      <c r="D151" s="29" t="str">
        <f t="shared" si="7"/>
        <v/>
      </c>
      <c r="E151" s="29" t="str">
        <f>IF(A151="","",A+SUM($D$2:D150))</f>
        <v/>
      </c>
      <c r="F151" s="29" t="str">
        <f>IF(A151="","",SUM(D$1:D151)+PV)</f>
        <v/>
      </c>
      <c r="G151" s="29" t="str">
        <f>IF(A151="","",IF(INV_Parinktys!$B$17=INV_Parinktys!$A$10,I150*( (1+rate)^(B151-B150)-1 ),I150*rate))</f>
        <v/>
      </c>
      <c r="H151" s="29" t="str">
        <f>IF(D151="","",SUM(G$1:G151))</f>
        <v/>
      </c>
      <c r="I151" s="29" t="str">
        <f t="shared" si="8"/>
        <v/>
      </c>
      <c r="J151" s="28" t="str">
        <f ca="1">_xlfn.IFNA(INDEX(Paskola_LNT!$I$2:$I$1000,MATCH(INV_Lentele!B151,Paskola_LNT!$B$2:$B$1000,0)),IF(AND(J150&lt;&gt;"",A151&lt;&gt;""),J150,""))</f>
        <v/>
      </c>
    </row>
    <row r="152" spans="1:10" x14ac:dyDescent="0.25">
      <c r="A152" s="16" t="str">
        <f>IF(I151="","",IF(A151&gt;='Investicijų skaičiuoklė'!$E$9*p,"",A151+1))</f>
        <v/>
      </c>
      <c r="B152" s="27" t="str">
        <f>IF(A152="","",IF(p=52,B151+7,IF(p=26,B151+14,IF(p=24,IF(MOD(A152,2)=0,EDATE('Investicijų skaičiuoklė'!$E$10,A152/2),B151+14),IF(DAY(DATE(YEAR('Investicijų skaičiuoklė'!$E$10),MONTH('Investicijų skaičiuoklė'!$E$10)+(A152-1)*(12/p),DAY('Investicijų skaičiuoklė'!$E$10)))&lt;&gt;DAY('Investicijų skaičiuoklė'!$E$10),DATE(YEAR('Investicijų skaičiuoklė'!$E$10),MONTH('Investicijų skaičiuoklė'!$E$10)+A152*(12/p)+1,0),DATE(YEAR('Investicijų skaičiuoklė'!$E$10),MONTH('Investicijų skaičiuoklė'!$E$10)+A152*(12/p),DAY('Investicijų skaičiuoklė'!$E$10)))))))</f>
        <v/>
      </c>
      <c r="C152" s="29" t="str">
        <f t="shared" si="6"/>
        <v/>
      </c>
      <c r="D152" s="29" t="str">
        <f t="shared" si="7"/>
        <v/>
      </c>
      <c r="E152" s="29" t="str">
        <f>IF(A152="","",A+SUM($D$2:D151))</f>
        <v/>
      </c>
      <c r="F152" s="29" t="str">
        <f>IF(A152="","",SUM(D$1:D152)+PV)</f>
        <v/>
      </c>
      <c r="G152" s="29" t="str">
        <f>IF(A152="","",IF(INV_Parinktys!$B$17=INV_Parinktys!$A$10,I151*( (1+rate)^(B152-B151)-1 ),I151*rate))</f>
        <v/>
      </c>
      <c r="H152" s="29" t="str">
        <f>IF(D152="","",SUM(G$1:G152))</f>
        <v/>
      </c>
      <c r="I152" s="29" t="str">
        <f t="shared" si="8"/>
        <v/>
      </c>
      <c r="J152" s="28" t="str">
        <f ca="1">_xlfn.IFNA(INDEX(Paskola_LNT!$I$2:$I$1000,MATCH(INV_Lentele!B152,Paskola_LNT!$B$2:$B$1000,0)),IF(AND(J151&lt;&gt;"",A152&lt;&gt;""),J151,""))</f>
        <v/>
      </c>
    </row>
    <row r="153" spans="1:10" x14ac:dyDescent="0.25">
      <c r="A153" s="16" t="str">
        <f>IF(I152="","",IF(A152&gt;='Investicijų skaičiuoklė'!$E$9*p,"",A152+1))</f>
        <v/>
      </c>
      <c r="B153" s="27" t="str">
        <f>IF(A153="","",IF(p=52,B152+7,IF(p=26,B152+14,IF(p=24,IF(MOD(A153,2)=0,EDATE('Investicijų skaičiuoklė'!$E$10,A153/2),B152+14),IF(DAY(DATE(YEAR('Investicijų skaičiuoklė'!$E$10),MONTH('Investicijų skaičiuoklė'!$E$10)+(A153-1)*(12/p),DAY('Investicijų skaičiuoklė'!$E$10)))&lt;&gt;DAY('Investicijų skaičiuoklė'!$E$10),DATE(YEAR('Investicijų skaičiuoklė'!$E$10),MONTH('Investicijų skaičiuoklė'!$E$10)+A153*(12/p)+1,0),DATE(YEAR('Investicijų skaičiuoklė'!$E$10),MONTH('Investicijų skaičiuoklė'!$E$10)+A153*(12/p),DAY('Investicijų skaičiuoklė'!$E$10)))))))</f>
        <v/>
      </c>
      <c r="C153" s="29" t="str">
        <f t="shared" si="6"/>
        <v/>
      </c>
      <c r="D153" s="29" t="str">
        <f t="shared" si="7"/>
        <v/>
      </c>
      <c r="E153" s="29" t="str">
        <f>IF(A153="","",A+SUM($D$2:D152))</f>
        <v/>
      </c>
      <c r="F153" s="29" t="str">
        <f>IF(A153="","",SUM(D$1:D153)+PV)</f>
        <v/>
      </c>
      <c r="G153" s="29" t="str">
        <f>IF(A153="","",IF(INV_Parinktys!$B$17=INV_Parinktys!$A$10,I152*( (1+rate)^(B153-B152)-1 ),I152*rate))</f>
        <v/>
      </c>
      <c r="H153" s="29" t="str">
        <f>IF(D153="","",SUM(G$1:G153))</f>
        <v/>
      </c>
      <c r="I153" s="29" t="str">
        <f t="shared" si="8"/>
        <v/>
      </c>
      <c r="J153" s="28" t="str">
        <f ca="1">_xlfn.IFNA(INDEX(Paskola_LNT!$I$2:$I$1000,MATCH(INV_Lentele!B153,Paskola_LNT!$B$2:$B$1000,0)),IF(AND(J152&lt;&gt;"",A153&lt;&gt;""),J152,""))</f>
        <v/>
      </c>
    </row>
    <row r="154" spans="1:10" x14ac:dyDescent="0.25">
      <c r="A154" s="16" t="str">
        <f>IF(I153="","",IF(A153&gt;='Investicijų skaičiuoklė'!$E$9*p,"",A153+1))</f>
        <v/>
      </c>
      <c r="B154" s="27" t="str">
        <f>IF(A154="","",IF(p=52,B153+7,IF(p=26,B153+14,IF(p=24,IF(MOD(A154,2)=0,EDATE('Investicijų skaičiuoklė'!$E$10,A154/2),B153+14),IF(DAY(DATE(YEAR('Investicijų skaičiuoklė'!$E$10),MONTH('Investicijų skaičiuoklė'!$E$10)+(A154-1)*(12/p),DAY('Investicijų skaičiuoklė'!$E$10)))&lt;&gt;DAY('Investicijų skaičiuoklė'!$E$10),DATE(YEAR('Investicijų skaičiuoklė'!$E$10),MONTH('Investicijų skaičiuoklė'!$E$10)+A154*(12/p)+1,0),DATE(YEAR('Investicijų skaičiuoklė'!$E$10),MONTH('Investicijų skaičiuoklė'!$E$10)+A154*(12/p),DAY('Investicijų skaičiuoklė'!$E$10)))))))</f>
        <v/>
      </c>
      <c r="C154" s="29" t="str">
        <f t="shared" si="6"/>
        <v/>
      </c>
      <c r="D154" s="29" t="str">
        <f t="shared" si="7"/>
        <v/>
      </c>
      <c r="E154" s="29" t="str">
        <f>IF(A154="","",A+SUM($D$2:D153))</f>
        <v/>
      </c>
      <c r="F154" s="29" t="str">
        <f>IF(A154="","",SUM(D$1:D154)+PV)</f>
        <v/>
      </c>
      <c r="G154" s="29" t="str">
        <f>IF(A154="","",IF(INV_Parinktys!$B$17=INV_Parinktys!$A$10,I153*( (1+rate)^(B154-B153)-1 ),I153*rate))</f>
        <v/>
      </c>
      <c r="H154" s="29" t="str">
        <f>IF(D154="","",SUM(G$1:G154))</f>
        <v/>
      </c>
      <c r="I154" s="29" t="str">
        <f t="shared" si="8"/>
        <v/>
      </c>
      <c r="J154" s="28" t="str">
        <f ca="1">_xlfn.IFNA(INDEX(Paskola_LNT!$I$2:$I$1000,MATCH(INV_Lentele!B154,Paskola_LNT!$B$2:$B$1000,0)),IF(AND(J153&lt;&gt;"",A154&lt;&gt;""),J153,""))</f>
        <v/>
      </c>
    </row>
    <row r="155" spans="1:10" x14ac:dyDescent="0.25">
      <c r="A155" s="16" t="str">
        <f>IF(I154="","",IF(A154&gt;='Investicijų skaičiuoklė'!$E$9*p,"",A154+1))</f>
        <v/>
      </c>
      <c r="B155" s="27" t="str">
        <f>IF(A155="","",IF(p=52,B154+7,IF(p=26,B154+14,IF(p=24,IF(MOD(A155,2)=0,EDATE('Investicijų skaičiuoklė'!$E$10,A155/2),B154+14),IF(DAY(DATE(YEAR('Investicijų skaičiuoklė'!$E$10),MONTH('Investicijų skaičiuoklė'!$E$10)+(A155-1)*(12/p),DAY('Investicijų skaičiuoklė'!$E$10)))&lt;&gt;DAY('Investicijų skaičiuoklė'!$E$10),DATE(YEAR('Investicijų skaičiuoklė'!$E$10),MONTH('Investicijų skaičiuoklė'!$E$10)+A155*(12/p)+1,0),DATE(YEAR('Investicijų skaičiuoklė'!$E$10),MONTH('Investicijų skaičiuoklė'!$E$10)+A155*(12/p),DAY('Investicijų skaičiuoklė'!$E$10)))))))</f>
        <v/>
      </c>
      <c r="C155" s="29" t="str">
        <f t="shared" si="6"/>
        <v/>
      </c>
      <c r="D155" s="29" t="str">
        <f t="shared" si="7"/>
        <v/>
      </c>
      <c r="E155" s="29" t="str">
        <f>IF(A155="","",A+SUM($D$2:D154))</f>
        <v/>
      </c>
      <c r="F155" s="29" t="str">
        <f>IF(A155="","",SUM(D$1:D155)+PV)</f>
        <v/>
      </c>
      <c r="G155" s="29" t="str">
        <f>IF(A155="","",IF(INV_Parinktys!$B$17=INV_Parinktys!$A$10,I154*( (1+rate)^(B155-B154)-1 ),I154*rate))</f>
        <v/>
      </c>
      <c r="H155" s="29" t="str">
        <f>IF(D155="","",SUM(G$1:G155))</f>
        <v/>
      </c>
      <c r="I155" s="29" t="str">
        <f t="shared" si="8"/>
        <v/>
      </c>
      <c r="J155" s="28" t="str">
        <f ca="1">_xlfn.IFNA(INDEX(Paskola_LNT!$I$2:$I$1000,MATCH(INV_Lentele!B155,Paskola_LNT!$B$2:$B$1000,0)),IF(AND(J154&lt;&gt;"",A155&lt;&gt;""),J154,""))</f>
        <v/>
      </c>
    </row>
    <row r="156" spans="1:10" x14ac:dyDescent="0.25">
      <c r="A156" s="16" t="str">
        <f>IF(I155="","",IF(A155&gt;='Investicijų skaičiuoklė'!$E$9*p,"",A155+1))</f>
        <v/>
      </c>
      <c r="B156" s="27" t="str">
        <f>IF(A156="","",IF(p=52,B155+7,IF(p=26,B155+14,IF(p=24,IF(MOD(A156,2)=0,EDATE('Investicijų skaičiuoklė'!$E$10,A156/2),B155+14),IF(DAY(DATE(YEAR('Investicijų skaičiuoklė'!$E$10),MONTH('Investicijų skaičiuoklė'!$E$10)+(A156-1)*(12/p),DAY('Investicijų skaičiuoklė'!$E$10)))&lt;&gt;DAY('Investicijų skaičiuoklė'!$E$10),DATE(YEAR('Investicijų skaičiuoklė'!$E$10),MONTH('Investicijų skaičiuoklė'!$E$10)+A156*(12/p)+1,0),DATE(YEAR('Investicijų skaičiuoklė'!$E$10),MONTH('Investicijų skaičiuoklė'!$E$10)+A156*(12/p),DAY('Investicijų skaičiuoklė'!$E$10)))))))</f>
        <v/>
      </c>
      <c r="C156" s="29" t="str">
        <f t="shared" si="6"/>
        <v/>
      </c>
      <c r="D156" s="29" t="str">
        <f t="shared" si="7"/>
        <v/>
      </c>
      <c r="E156" s="29" t="str">
        <f>IF(A156="","",A+SUM($D$2:D155))</f>
        <v/>
      </c>
      <c r="F156" s="29" t="str">
        <f>IF(A156="","",SUM(D$1:D156)+PV)</f>
        <v/>
      </c>
      <c r="G156" s="29" t="str">
        <f>IF(A156="","",IF(INV_Parinktys!$B$17=INV_Parinktys!$A$10,I155*( (1+rate)^(B156-B155)-1 ),I155*rate))</f>
        <v/>
      </c>
      <c r="H156" s="29" t="str">
        <f>IF(D156="","",SUM(G$1:G156))</f>
        <v/>
      </c>
      <c r="I156" s="29" t="str">
        <f t="shared" si="8"/>
        <v/>
      </c>
      <c r="J156" s="28" t="str">
        <f ca="1">_xlfn.IFNA(INDEX(Paskola_LNT!$I$2:$I$1000,MATCH(INV_Lentele!B156,Paskola_LNT!$B$2:$B$1000,0)),IF(AND(J155&lt;&gt;"",A156&lt;&gt;""),J155,""))</f>
        <v/>
      </c>
    </row>
    <row r="157" spans="1:10" x14ac:dyDescent="0.25">
      <c r="A157" s="16" t="str">
        <f>IF(I156="","",IF(A156&gt;='Investicijų skaičiuoklė'!$E$9*p,"",A156+1))</f>
        <v/>
      </c>
      <c r="B157" s="27" t="str">
        <f>IF(A157="","",IF(p=52,B156+7,IF(p=26,B156+14,IF(p=24,IF(MOD(A157,2)=0,EDATE('Investicijų skaičiuoklė'!$E$10,A157/2),B156+14),IF(DAY(DATE(YEAR('Investicijų skaičiuoklė'!$E$10),MONTH('Investicijų skaičiuoklė'!$E$10)+(A157-1)*(12/p),DAY('Investicijų skaičiuoklė'!$E$10)))&lt;&gt;DAY('Investicijų skaičiuoklė'!$E$10),DATE(YEAR('Investicijų skaičiuoklė'!$E$10),MONTH('Investicijų skaičiuoklė'!$E$10)+A157*(12/p)+1,0),DATE(YEAR('Investicijų skaičiuoklė'!$E$10),MONTH('Investicijų skaičiuoklė'!$E$10)+A157*(12/p),DAY('Investicijų skaičiuoklė'!$E$10)))))))</f>
        <v/>
      </c>
      <c r="C157" s="29" t="str">
        <f t="shared" si="6"/>
        <v/>
      </c>
      <c r="D157" s="29" t="str">
        <f t="shared" si="7"/>
        <v/>
      </c>
      <c r="E157" s="29" t="str">
        <f>IF(A157="","",A+SUM($D$2:D156))</f>
        <v/>
      </c>
      <c r="F157" s="29" t="str">
        <f>IF(A157="","",SUM(D$1:D157)+PV)</f>
        <v/>
      </c>
      <c r="G157" s="29" t="str">
        <f>IF(A157="","",IF(INV_Parinktys!$B$17=INV_Parinktys!$A$10,I156*( (1+rate)^(B157-B156)-1 ),I156*rate))</f>
        <v/>
      </c>
      <c r="H157" s="29" t="str">
        <f>IF(D157="","",SUM(G$1:G157))</f>
        <v/>
      </c>
      <c r="I157" s="29" t="str">
        <f t="shared" si="8"/>
        <v/>
      </c>
      <c r="J157" s="28" t="str">
        <f ca="1">_xlfn.IFNA(INDEX(Paskola_LNT!$I$2:$I$1000,MATCH(INV_Lentele!B157,Paskola_LNT!$B$2:$B$1000,0)),IF(AND(J156&lt;&gt;"",A157&lt;&gt;""),J156,""))</f>
        <v/>
      </c>
    </row>
    <row r="158" spans="1:10" x14ac:dyDescent="0.25">
      <c r="A158" s="16" t="str">
        <f>IF(I157="","",IF(A157&gt;='Investicijų skaičiuoklė'!$E$9*p,"",A157+1))</f>
        <v/>
      </c>
      <c r="B158" s="27" t="str">
        <f>IF(A158="","",IF(p=52,B157+7,IF(p=26,B157+14,IF(p=24,IF(MOD(A158,2)=0,EDATE('Investicijų skaičiuoklė'!$E$10,A158/2),B157+14),IF(DAY(DATE(YEAR('Investicijų skaičiuoklė'!$E$10),MONTH('Investicijų skaičiuoklė'!$E$10)+(A158-1)*(12/p),DAY('Investicijų skaičiuoklė'!$E$10)))&lt;&gt;DAY('Investicijų skaičiuoklė'!$E$10),DATE(YEAR('Investicijų skaičiuoklė'!$E$10),MONTH('Investicijų skaičiuoklė'!$E$10)+A158*(12/p)+1,0),DATE(YEAR('Investicijų skaičiuoklė'!$E$10),MONTH('Investicijų skaičiuoklė'!$E$10)+A158*(12/p),DAY('Investicijų skaičiuoklė'!$E$10)))))))</f>
        <v/>
      </c>
      <c r="C158" s="29" t="str">
        <f t="shared" si="6"/>
        <v/>
      </c>
      <c r="D158" s="29" t="str">
        <f t="shared" si="7"/>
        <v/>
      </c>
      <c r="E158" s="29" t="str">
        <f>IF(A158="","",A+SUM($D$2:D157))</f>
        <v/>
      </c>
      <c r="F158" s="29" t="str">
        <f>IF(A158="","",SUM(D$1:D158)+PV)</f>
        <v/>
      </c>
      <c r="G158" s="29" t="str">
        <f>IF(A158="","",IF(INV_Parinktys!$B$17=INV_Parinktys!$A$10,I157*( (1+rate)^(B158-B157)-1 ),I157*rate))</f>
        <v/>
      </c>
      <c r="H158" s="29" t="str">
        <f>IF(D158="","",SUM(G$1:G158))</f>
        <v/>
      </c>
      <c r="I158" s="29" t="str">
        <f t="shared" si="8"/>
        <v/>
      </c>
      <c r="J158" s="28" t="str">
        <f ca="1">_xlfn.IFNA(INDEX(Paskola_LNT!$I$2:$I$1000,MATCH(INV_Lentele!B158,Paskola_LNT!$B$2:$B$1000,0)),IF(AND(J157&lt;&gt;"",A158&lt;&gt;""),J157,""))</f>
        <v/>
      </c>
    </row>
    <row r="159" spans="1:10" x14ac:dyDescent="0.25">
      <c r="A159" s="16" t="str">
        <f>IF(I158="","",IF(A158&gt;='Investicijų skaičiuoklė'!$E$9*p,"",A158+1))</f>
        <v/>
      </c>
      <c r="B159" s="27" t="str">
        <f>IF(A159="","",IF(p=52,B158+7,IF(p=26,B158+14,IF(p=24,IF(MOD(A159,2)=0,EDATE('Investicijų skaičiuoklė'!$E$10,A159/2),B158+14),IF(DAY(DATE(YEAR('Investicijų skaičiuoklė'!$E$10),MONTH('Investicijų skaičiuoklė'!$E$10)+(A159-1)*(12/p),DAY('Investicijų skaičiuoklė'!$E$10)))&lt;&gt;DAY('Investicijų skaičiuoklė'!$E$10),DATE(YEAR('Investicijų skaičiuoklė'!$E$10),MONTH('Investicijų skaičiuoklė'!$E$10)+A159*(12/p)+1,0),DATE(YEAR('Investicijų skaičiuoklė'!$E$10),MONTH('Investicijų skaičiuoklė'!$E$10)+A159*(12/p),DAY('Investicijų skaičiuoklė'!$E$10)))))))</f>
        <v/>
      </c>
      <c r="C159" s="29" t="str">
        <f t="shared" si="6"/>
        <v/>
      </c>
      <c r="D159" s="29" t="str">
        <f t="shared" si="7"/>
        <v/>
      </c>
      <c r="E159" s="29" t="str">
        <f>IF(A159="","",A+SUM($D$2:D158))</f>
        <v/>
      </c>
      <c r="F159" s="29" t="str">
        <f>IF(A159="","",SUM(D$1:D159)+PV)</f>
        <v/>
      </c>
      <c r="G159" s="29" t="str">
        <f>IF(A159="","",IF(INV_Parinktys!$B$17=INV_Parinktys!$A$10,I158*( (1+rate)^(B159-B158)-1 ),I158*rate))</f>
        <v/>
      </c>
      <c r="H159" s="29" t="str">
        <f>IF(D159="","",SUM(G$1:G159))</f>
        <v/>
      </c>
      <c r="I159" s="29" t="str">
        <f t="shared" si="8"/>
        <v/>
      </c>
      <c r="J159" s="28" t="str">
        <f ca="1">_xlfn.IFNA(INDEX(Paskola_LNT!$I$2:$I$1000,MATCH(INV_Lentele!B159,Paskola_LNT!$B$2:$B$1000,0)),IF(AND(J158&lt;&gt;"",A159&lt;&gt;""),J158,""))</f>
        <v/>
      </c>
    </row>
    <row r="160" spans="1:10" x14ac:dyDescent="0.25">
      <c r="A160" s="16" t="str">
        <f>IF(I159="","",IF(A159&gt;='Investicijų skaičiuoklė'!$E$9*p,"",A159+1))</f>
        <v/>
      </c>
      <c r="B160" s="27" t="str">
        <f>IF(A160="","",IF(p=52,B159+7,IF(p=26,B159+14,IF(p=24,IF(MOD(A160,2)=0,EDATE('Investicijų skaičiuoklė'!$E$10,A160/2),B159+14),IF(DAY(DATE(YEAR('Investicijų skaičiuoklė'!$E$10),MONTH('Investicijų skaičiuoklė'!$E$10)+(A160-1)*(12/p),DAY('Investicijų skaičiuoklė'!$E$10)))&lt;&gt;DAY('Investicijų skaičiuoklė'!$E$10),DATE(YEAR('Investicijų skaičiuoklė'!$E$10),MONTH('Investicijų skaičiuoklė'!$E$10)+A160*(12/p)+1,0),DATE(YEAR('Investicijų skaičiuoklė'!$E$10),MONTH('Investicijų skaičiuoklė'!$E$10)+A160*(12/p),DAY('Investicijų skaičiuoklė'!$E$10)))))))</f>
        <v/>
      </c>
      <c r="C160" s="29" t="str">
        <f t="shared" si="6"/>
        <v/>
      </c>
      <c r="D160" s="29" t="str">
        <f t="shared" si="7"/>
        <v/>
      </c>
      <c r="E160" s="29" t="str">
        <f>IF(A160="","",A+SUM($D$2:D159))</f>
        <v/>
      </c>
      <c r="F160" s="29" t="str">
        <f>IF(A160="","",SUM(D$1:D160)+PV)</f>
        <v/>
      </c>
      <c r="G160" s="29" t="str">
        <f>IF(A160="","",IF(INV_Parinktys!$B$17=INV_Parinktys!$A$10,I159*( (1+rate)^(B160-B159)-1 ),I159*rate))</f>
        <v/>
      </c>
      <c r="H160" s="29" t="str">
        <f>IF(D160="","",SUM(G$1:G160))</f>
        <v/>
      </c>
      <c r="I160" s="29" t="str">
        <f t="shared" si="8"/>
        <v/>
      </c>
      <c r="J160" s="28" t="str">
        <f ca="1">_xlfn.IFNA(INDEX(Paskola_LNT!$I$2:$I$1000,MATCH(INV_Lentele!B160,Paskola_LNT!$B$2:$B$1000,0)),IF(AND(J159&lt;&gt;"",A160&lt;&gt;""),J159,""))</f>
        <v/>
      </c>
    </row>
    <row r="161" spans="1:10" x14ac:dyDescent="0.25">
      <c r="A161" s="16" t="str">
        <f>IF(I160="","",IF(A160&gt;='Investicijų skaičiuoklė'!$E$9*p,"",A160+1))</f>
        <v/>
      </c>
      <c r="B161" s="27" t="str">
        <f>IF(A161="","",IF(p=52,B160+7,IF(p=26,B160+14,IF(p=24,IF(MOD(A161,2)=0,EDATE('Investicijų skaičiuoklė'!$E$10,A161/2),B160+14),IF(DAY(DATE(YEAR('Investicijų skaičiuoklė'!$E$10),MONTH('Investicijų skaičiuoklė'!$E$10)+(A161-1)*(12/p),DAY('Investicijų skaičiuoklė'!$E$10)))&lt;&gt;DAY('Investicijų skaičiuoklė'!$E$10),DATE(YEAR('Investicijų skaičiuoklė'!$E$10),MONTH('Investicijų skaičiuoklė'!$E$10)+A161*(12/p)+1,0),DATE(YEAR('Investicijų skaičiuoklė'!$E$10),MONTH('Investicijų skaičiuoklė'!$E$10)+A161*(12/p),DAY('Investicijų skaičiuoklė'!$E$10)))))))</f>
        <v/>
      </c>
      <c r="C161" s="29" t="str">
        <f t="shared" si="6"/>
        <v/>
      </c>
      <c r="D161" s="29" t="str">
        <f t="shared" si="7"/>
        <v/>
      </c>
      <c r="E161" s="29" t="str">
        <f>IF(A161="","",A+SUM($D$2:D160))</f>
        <v/>
      </c>
      <c r="F161" s="29" t="str">
        <f>IF(A161="","",SUM(D$1:D161)+PV)</f>
        <v/>
      </c>
      <c r="G161" s="29" t="str">
        <f>IF(A161="","",IF(INV_Parinktys!$B$17=INV_Parinktys!$A$10,I160*( (1+rate)^(B161-B160)-1 ),I160*rate))</f>
        <v/>
      </c>
      <c r="H161" s="29" t="str">
        <f>IF(D161="","",SUM(G$1:G161))</f>
        <v/>
      </c>
      <c r="I161" s="29" t="str">
        <f t="shared" si="8"/>
        <v/>
      </c>
      <c r="J161" s="28" t="str">
        <f ca="1">_xlfn.IFNA(INDEX(Paskola_LNT!$I$2:$I$1000,MATCH(INV_Lentele!B161,Paskola_LNT!$B$2:$B$1000,0)),IF(AND(J160&lt;&gt;"",A161&lt;&gt;""),J160,""))</f>
        <v/>
      </c>
    </row>
    <row r="162" spans="1:10" x14ac:dyDescent="0.25">
      <c r="A162" s="16" t="str">
        <f>IF(I161="","",IF(A161&gt;='Investicijų skaičiuoklė'!$E$9*p,"",A161+1))</f>
        <v/>
      </c>
      <c r="B162" s="27" t="str">
        <f>IF(A162="","",IF(p=52,B161+7,IF(p=26,B161+14,IF(p=24,IF(MOD(A162,2)=0,EDATE('Investicijų skaičiuoklė'!$E$10,A162/2),B161+14),IF(DAY(DATE(YEAR('Investicijų skaičiuoklė'!$E$10),MONTH('Investicijų skaičiuoklė'!$E$10)+(A162-1)*(12/p),DAY('Investicijų skaičiuoklė'!$E$10)))&lt;&gt;DAY('Investicijų skaičiuoklė'!$E$10),DATE(YEAR('Investicijų skaičiuoklė'!$E$10),MONTH('Investicijų skaičiuoklė'!$E$10)+A162*(12/p)+1,0),DATE(YEAR('Investicijų skaičiuoklė'!$E$10),MONTH('Investicijų skaičiuoklė'!$E$10)+A162*(12/p),DAY('Investicijų skaičiuoklė'!$E$10)))))))</f>
        <v/>
      </c>
      <c r="C162" s="29" t="str">
        <f t="shared" si="6"/>
        <v/>
      </c>
      <c r="D162" s="29" t="str">
        <f t="shared" si="7"/>
        <v/>
      </c>
      <c r="E162" s="29" t="str">
        <f>IF(A162="","",A+SUM($D$2:D161))</f>
        <v/>
      </c>
      <c r="F162" s="29" t="str">
        <f>IF(A162="","",SUM(D$1:D162)+PV)</f>
        <v/>
      </c>
      <c r="G162" s="29" t="str">
        <f>IF(A162="","",IF(INV_Parinktys!$B$17=INV_Parinktys!$A$10,I161*( (1+rate)^(B162-B161)-1 ),I161*rate))</f>
        <v/>
      </c>
      <c r="H162" s="29" t="str">
        <f>IF(D162="","",SUM(G$1:G162))</f>
        <v/>
      </c>
      <c r="I162" s="29" t="str">
        <f t="shared" si="8"/>
        <v/>
      </c>
      <c r="J162" s="28" t="str">
        <f ca="1">_xlfn.IFNA(INDEX(Paskola_LNT!$I$2:$I$1000,MATCH(INV_Lentele!B162,Paskola_LNT!$B$2:$B$1000,0)),IF(AND(J161&lt;&gt;"",A162&lt;&gt;""),J161,""))</f>
        <v/>
      </c>
    </row>
    <row r="163" spans="1:10" x14ac:dyDescent="0.25">
      <c r="A163" s="16" t="str">
        <f>IF(I162="","",IF(A162&gt;='Investicijų skaičiuoklė'!$E$9*p,"",A162+1))</f>
        <v/>
      </c>
      <c r="B163" s="27" t="str">
        <f>IF(A163="","",IF(p=52,B162+7,IF(p=26,B162+14,IF(p=24,IF(MOD(A163,2)=0,EDATE('Investicijų skaičiuoklė'!$E$10,A163/2),B162+14),IF(DAY(DATE(YEAR('Investicijų skaičiuoklė'!$E$10),MONTH('Investicijų skaičiuoklė'!$E$10)+(A163-1)*(12/p),DAY('Investicijų skaičiuoklė'!$E$10)))&lt;&gt;DAY('Investicijų skaičiuoklė'!$E$10),DATE(YEAR('Investicijų skaičiuoklė'!$E$10),MONTH('Investicijų skaičiuoklė'!$E$10)+A163*(12/p)+1,0),DATE(YEAR('Investicijų skaičiuoklė'!$E$10),MONTH('Investicijų skaičiuoklė'!$E$10)+A163*(12/p),DAY('Investicijų skaičiuoklė'!$E$10)))))))</f>
        <v/>
      </c>
      <c r="C163" s="29" t="str">
        <f t="shared" si="6"/>
        <v/>
      </c>
      <c r="D163" s="29" t="str">
        <f t="shared" si="7"/>
        <v/>
      </c>
      <c r="E163" s="29" t="str">
        <f>IF(A163="","",A+SUM($D$2:D162))</f>
        <v/>
      </c>
      <c r="F163" s="29" t="str">
        <f>IF(A163="","",SUM(D$1:D163)+PV)</f>
        <v/>
      </c>
      <c r="G163" s="29" t="str">
        <f>IF(A163="","",IF(INV_Parinktys!$B$17=INV_Parinktys!$A$10,I162*( (1+rate)^(B163-B162)-1 ),I162*rate))</f>
        <v/>
      </c>
      <c r="H163" s="29" t="str">
        <f>IF(D163="","",SUM(G$1:G163))</f>
        <v/>
      </c>
      <c r="I163" s="29" t="str">
        <f t="shared" si="8"/>
        <v/>
      </c>
      <c r="J163" s="28" t="str">
        <f ca="1">_xlfn.IFNA(INDEX(Paskola_LNT!$I$2:$I$1000,MATCH(INV_Lentele!B163,Paskola_LNT!$B$2:$B$1000,0)),IF(AND(J162&lt;&gt;"",A163&lt;&gt;""),J162,""))</f>
        <v/>
      </c>
    </row>
    <row r="164" spans="1:10" x14ac:dyDescent="0.25">
      <c r="A164" s="16" t="str">
        <f>IF(I163="","",IF(A163&gt;='Investicijų skaičiuoklė'!$E$9*p,"",A163+1))</f>
        <v/>
      </c>
      <c r="B164" s="27" t="str">
        <f>IF(A164="","",IF(p=52,B163+7,IF(p=26,B163+14,IF(p=24,IF(MOD(A164,2)=0,EDATE('Investicijų skaičiuoklė'!$E$10,A164/2),B163+14),IF(DAY(DATE(YEAR('Investicijų skaičiuoklė'!$E$10),MONTH('Investicijų skaičiuoklė'!$E$10)+(A164-1)*(12/p),DAY('Investicijų skaičiuoklė'!$E$10)))&lt;&gt;DAY('Investicijų skaičiuoklė'!$E$10),DATE(YEAR('Investicijų skaičiuoklė'!$E$10),MONTH('Investicijų skaičiuoklė'!$E$10)+A164*(12/p)+1,0),DATE(YEAR('Investicijų skaičiuoklė'!$E$10),MONTH('Investicijų skaičiuoklė'!$E$10)+A164*(12/p),DAY('Investicijų skaičiuoklė'!$E$10)))))))</f>
        <v/>
      </c>
      <c r="C164" s="29" t="str">
        <f t="shared" si="6"/>
        <v/>
      </c>
      <c r="D164" s="29" t="str">
        <f t="shared" si="7"/>
        <v/>
      </c>
      <c r="E164" s="29" t="str">
        <f>IF(A164="","",A+SUM($D$2:D163))</f>
        <v/>
      </c>
      <c r="F164" s="29" t="str">
        <f>IF(A164="","",SUM(D$1:D164)+PV)</f>
        <v/>
      </c>
      <c r="G164" s="29" t="str">
        <f>IF(A164="","",IF(INV_Parinktys!$B$17=INV_Parinktys!$A$10,I163*( (1+rate)^(B164-B163)-1 ),I163*rate))</f>
        <v/>
      </c>
      <c r="H164" s="29" t="str">
        <f>IF(D164="","",SUM(G$1:G164))</f>
        <v/>
      </c>
      <c r="I164" s="29" t="str">
        <f t="shared" si="8"/>
        <v/>
      </c>
      <c r="J164" s="28" t="str">
        <f ca="1">_xlfn.IFNA(INDEX(Paskola_LNT!$I$2:$I$1000,MATCH(INV_Lentele!B164,Paskola_LNT!$B$2:$B$1000,0)),IF(AND(J163&lt;&gt;"",A164&lt;&gt;""),J163,""))</f>
        <v/>
      </c>
    </row>
    <row r="165" spans="1:10" x14ac:dyDescent="0.25">
      <c r="A165" s="16" t="str">
        <f>IF(I164="","",IF(A164&gt;='Investicijų skaičiuoklė'!$E$9*p,"",A164+1))</f>
        <v/>
      </c>
      <c r="B165" s="27" t="str">
        <f>IF(A165="","",IF(p=52,B164+7,IF(p=26,B164+14,IF(p=24,IF(MOD(A165,2)=0,EDATE('Investicijų skaičiuoklė'!$E$10,A165/2),B164+14),IF(DAY(DATE(YEAR('Investicijų skaičiuoklė'!$E$10),MONTH('Investicijų skaičiuoklė'!$E$10)+(A165-1)*(12/p),DAY('Investicijų skaičiuoklė'!$E$10)))&lt;&gt;DAY('Investicijų skaičiuoklė'!$E$10),DATE(YEAR('Investicijų skaičiuoklė'!$E$10),MONTH('Investicijų skaičiuoklė'!$E$10)+A165*(12/p)+1,0),DATE(YEAR('Investicijų skaičiuoklė'!$E$10),MONTH('Investicijų skaičiuoklė'!$E$10)+A165*(12/p),DAY('Investicijų skaičiuoklė'!$E$10)))))))</f>
        <v/>
      </c>
      <c r="C165" s="29" t="str">
        <f t="shared" si="6"/>
        <v/>
      </c>
      <c r="D165" s="29" t="str">
        <f t="shared" si="7"/>
        <v/>
      </c>
      <c r="E165" s="29" t="str">
        <f>IF(A165="","",A+SUM($D$2:D164))</f>
        <v/>
      </c>
      <c r="F165" s="29" t="str">
        <f>IF(A165="","",SUM(D$1:D165)+PV)</f>
        <v/>
      </c>
      <c r="G165" s="29" t="str">
        <f>IF(A165="","",IF(INV_Parinktys!$B$17=INV_Parinktys!$A$10,I164*( (1+rate)^(B165-B164)-1 ),I164*rate))</f>
        <v/>
      </c>
      <c r="H165" s="29" t="str">
        <f>IF(D165="","",SUM(G$1:G165))</f>
        <v/>
      </c>
      <c r="I165" s="29" t="str">
        <f t="shared" si="8"/>
        <v/>
      </c>
      <c r="J165" s="28" t="str">
        <f ca="1">_xlfn.IFNA(INDEX(Paskola_LNT!$I$2:$I$1000,MATCH(INV_Lentele!B165,Paskola_LNT!$B$2:$B$1000,0)),IF(AND(J164&lt;&gt;"",A165&lt;&gt;""),J164,""))</f>
        <v/>
      </c>
    </row>
    <row r="166" spans="1:10" x14ac:dyDescent="0.25">
      <c r="A166" s="16" t="str">
        <f>IF(I165="","",IF(A165&gt;='Investicijų skaičiuoklė'!$E$9*p,"",A165+1))</f>
        <v/>
      </c>
      <c r="B166" s="27" t="str">
        <f>IF(A166="","",IF(p=52,B165+7,IF(p=26,B165+14,IF(p=24,IF(MOD(A166,2)=0,EDATE('Investicijų skaičiuoklė'!$E$10,A166/2),B165+14),IF(DAY(DATE(YEAR('Investicijų skaičiuoklė'!$E$10),MONTH('Investicijų skaičiuoklė'!$E$10)+(A166-1)*(12/p),DAY('Investicijų skaičiuoklė'!$E$10)))&lt;&gt;DAY('Investicijų skaičiuoklė'!$E$10),DATE(YEAR('Investicijų skaičiuoklė'!$E$10),MONTH('Investicijų skaičiuoklė'!$E$10)+A166*(12/p)+1,0),DATE(YEAR('Investicijų skaičiuoklė'!$E$10),MONTH('Investicijų skaičiuoklė'!$E$10)+A166*(12/p),DAY('Investicijų skaičiuoklė'!$E$10)))))))</f>
        <v/>
      </c>
      <c r="C166" s="29" t="str">
        <f t="shared" si="6"/>
        <v/>
      </c>
      <c r="D166" s="29" t="str">
        <f t="shared" si="7"/>
        <v/>
      </c>
      <c r="E166" s="29" t="str">
        <f>IF(A166="","",A+SUM($D$2:D165))</f>
        <v/>
      </c>
      <c r="F166" s="29" t="str">
        <f>IF(A166="","",SUM(D$1:D166)+PV)</f>
        <v/>
      </c>
      <c r="G166" s="29" t="str">
        <f>IF(A166="","",IF(INV_Parinktys!$B$17=INV_Parinktys!$A$10,I165*( (1+rate)^(B166-B165)-1 ),I165*rate))</f>
        <v/>
      </c>
      <c r="H166" s="29" t="str">
        <f>IF(D166="","",SUM(G$1:G166))</f>
        <v/>
      </c>
      <c r="I166" s="29" t="str">
        <f t="shared" si="8"/>
        <v/>
      </c>
      <c r="J166" s="28" t="str">
        <f ca="1">_xlfn.IFNA(INDEX(Paskola_LNT!$I$2:$I$1000,MATCH(INV_Lentele!B166,Paskola_LNT!$B$2:$B$1000,0)),IF(AND(J165&lt;&gt;"",A166&lt;&gt;""),J165,""))</f>
        <v/>
      </c>
    </row>
    <row r="167" spans="1:10" x14ac:dyDescent="0.25">
      <c r="A167" s="16" t="str">
        <f>IF(I166="","",IF(A166&gt;='Investicijų skaičiuoklė'!$E$9*p,"",A166+1))</f>
        <v/>
      </c>
      <c r="B167" s="27" t="str">
        <f>IF(A167="","",IF(p=52,B166+7,IF(p=26,B166+14,IF(p=24,IF(MOD(A167,2)=0,EDATE('Investicijų skaičiuoklė'!$E$10,A167/2),B166+14),IF(DAY(DATE(YEAR('Investicijų skaičiuoklė'!$E$10),MONTH('Investicijų skaičiuoklė'!$E$10)+(A167-1)*(12/p),DAY('Investicijų skaičiuoklė'!$E$10)))&lt;&gt;DAY('Investicijų skaičiuoklė'!$E$10),DATE(YEAR('Investicijų skaičiuoklė'!$E$10),MONTH('Investicijų skaičiuoklė'!$E$10)+A167*(12/p)+1,0),DATE(YEAR('Investicijų skaičiuoklė'!$E$10),MONTH('Investicijų skaičiuoklė'!$E$10)+A167*(12/p),DAY('Investicijų skaičiuoklė'!$E$10)))))))</f>
        <v/>
      </c>
      <c r="C167" s="29" t="str">
        <f t="shared" si="6"/>
        <v/>
      </c>
      <c r="D167" s="29" t="str">
        <f t="shared" si="7"/>
        <v/>
      </c>
      <c r="E167" s="29" t="str">
        <f>IF(A167="","",A+SUM($D$2:D166))</f>
        <v/>
      </c>
      <c r="F167" s="29" t="str">
        <f>IF(A167="","",SUM(D$1:D167)+PV)</f>
        <v/>
      </c>
      <c r="G167" s="29" t="str">
        <f>IF(A167="","",IF(INV_Parinktys!$B$17=INV_Parinktys!$A$10,I166*( (1+rate)^(B167-B166)-1 ),I166*rate))</f>
        <v/>
      </c>
      <c r="H167" s="29" t="str">
        <f>IF(D167="","",SUM(G$1:G167))</f>
        <v/>
      </c>
      <c r="I167" s="29" t="str">
        <f t="shared" si="8"/>
        <v/>
      </c>
      <c r="J167" s="28" t="str">
        <f ca="1">_xlfn.IFNA(INDEX(Paskola_LNT!$I$2:$I$1000,MATCH(INV_Lentele!B167,Paskola_LNT!$B$2:$B$1000,0)),IF(AND(J166&lt;&gt;"",A167&lt;&gt;""),J166,""))</f>
        <v/>
      </c>
    </row>
    <row r="168" spans="1:10" x14ac:dyDescent="0.25">
      <c r="A168" s="16" t="str">
        <f>IF(I167="","",IF(A167&gt;='Investicijų skaičiuoklė'!$E$9*p,"",A167+1))</f>
        <v/>
      </c>
      <c r="B168" s="27" t="str">
        <f>IF(A168="","",IF(p=52,B167+7,IF(p=26,B167+14,IF(p=24,IF(MOD(A168,2)=0,EDATE('Investicijų skaičiuoklė'!$E$10,A168/2),B167+14),IF(DAY(DATE(YEAR('Investicijų skaičiuoklė'!$E$10),MONTH('Investicijų skaičiuoklė'!$E$10)+(A168-1)*(12/p),DAY('Investicijų skaičiuoklė'!$E$10)))&lt;&gt;DAY('Investicijų skaičiuoklė'!$E$10),DATE(YEAR('Investicijų skaičiuoklė'!$E$10),MONTH('Investicijų skaičiuoklė'!$E$10)+A168*(12/p)+1,0),DATE(YEAR('Investicijų skaičiuoklė'!$E$10),MONTH('Investicijų skaičiuoklė'!$E$10)+A168*(12/p),DAY('Investicijų skaičiuoklė'!$E$10)))))))</f>
        <v/>
      </c>
      <c r="C168" s="29" t="str">
        <f t="shared" si="6"/>
        <v/>
      </c>
      <c r="D168" s="29" t="str">
        <f t="shared" si="7"/>
        <v/>
      </c>
      <c r="E168" s="29" t="str">
        <f>IF(A168="","",A+SUM($D$2:D167))</f>
        <v/>
      </c>
      <c r="F168" s="29" t="str">
        <f>IF(A168="","",SUM(D$1:D168)+PV)</f>
        <v/>
      </c>
      <c r="G168" s="29" t="str">
        <f>IF(A168="","",IF(INV_Parinktys!$B$17=INV_Parinktys!$A$10,I167*( (1+rate)^(B168-B167)-1 ),I167*rate))</f>
        <v/>
      </c>
      <c r="H168" s="29" t="str">
        <f>IF(D168="","",SUM(G$1:G168))</f>
        <v/>
      </c>
      <c r="I168" s="29" t="str">
        <f t="shared" si="8"/>
        <v/>
      </c>
      <c r="J168" s="28" t="str">
        <f ca="1">_xlfn.IFNA(INDEX(Paskola_LNT!$I$2:$I$1000,MATCH(INV_Lentele!B168,Paskola_LNT!$B$2:$B$1000,0)),IF(AND(J167&lt;&gt;"",A168&lt;&gt;""),J167,""))</f>
        <v/>
      </c>
    </row>
    <row r="169" spans="1:10" x14ac:dyDescent="0.25">
      <c r="A169" s="16" t="str">
        <f>IF(I168="","",IF(A168&gt;='Investicijų skaičiuoklė'!$E$9*p,"",A168+1))</f>
        <v/>
      </c>
      <c r="B169" s="27" t="str">
        <f>IF(A169="","",IF(p=52,B168+7,IF(p=26,B168+14,IF(p=24,IF(MOD(A169,2)=0,EDATE('Investicijų skaičiuoklė'!$E$10,A169/2),B168+14),IF(DAY(DATE(YEAR('Investicijų skaičiuoklė'!$E$10),MONTH('Investicijų skaičiuoklė'!$E$10)+(A169-1)*(12/p),DAY('Investicijų skaičiuoklė'!$E$10)))&lt;&gt;DAY('Investicijų skaičiuoklė'!$E$10),DATE(YEAR('Investicijų skaičiuoklė'!$E$10),MONTH('Investicijų skaičiuoklė'!$E$10)+A169*(12/p)+1,0),DATE(YEAR('Investicijų skaičiuoklė'!$E$10),MONTH('Investicijų skaičiuoklė'!$E$10)+A169*(12/p),DAY('Investicijų skaičiuoklė'!$E$10)))))))</f>
        <v/>
      </c>
      <c r="C169" s="29" t="str">
        <f t="shared" si="6"/>
        <v/>
      </c>
      <c r="D169" s="29" t="str">
        <f t="shared" si="7"/>
        <v/>
      </c>
      <c r="E169" s="29" t="str">
        <f>IF(A169="","",A+SUM($D$2:D168))</f>
        <v/>
      </c>
      <c r="F169" s="29" t="str">
        <f>IF(A169="","",SUM(D$1:D169)+PV)</f>
        <v/>
      </c>
      <c r="G169" s="29" t="str">
        <f>IF(A169="","",IF(INV_Parinktys!$B$17=INV_Parinktys!$A$10,I168*( (1+rate)^(B169-B168)-1 ),I168*rate))</f>
        <v/>
      </c>
      <c r="H169" s="29" t="str">
        <f>IF(D169="","",SUM(G$1:G169))</f>
        <v/>
      </c>
      <c r="I169" s="29" t="str">
        <f t="shared" si="8"/>
        <v/>
      </c>
      <c r="J169" s="28" t="str">
        <f ca="1">_xlfn.IFNA(INDEX(Paskola_LNT!$I$2:$I$1000,MATCH(INV_Lentele!B169,Paskola_LNT!$B$2:$B$1000,0)),IF(AND(J168&lt;&gt;"",A169&lt;&gt;""),J168,""))</f>
        <v/>
      </c>
    </row>
    <row r="170" spans="1:10" x14ac:dyDescent="0.25">
      <c r="A170" s="16" t="str">
        <f>IF(I169="","",IF(A169&gt;='Investicijų skaičiuoklė'!$E$9*p,"",A169+1))</f>
        <v/>
      </c>
      <c r="B170" s="27" t="str">
        <f>IF(A170="","",IF(p=52,B169+7,IF(p=26,B169+14,IF(p=24,IF(MOD(A170,2)=0,EDATE('Investicijų skaičiuoklė'!$E$10,A170/2),B169+14),IF(DAY(DATE(YEAR('Investicijų skaičiuoklė'!$E$10),MONTH('Investicijų skaičiuoklė'!$E$10)+(A170-1)*(12/p),DAY('Investicijų skaičiuoklė'!$E$10)))&lt;&gt;DAY('Investicijų skaičiuoklė'!$E$10),DATE(YEAR('Investicijų skaičiuoklė'!$E$10),MONTH('Investicijų skaičiuoklė'!$E$10)+A170*(12/p)+1,0),DATE(YEAR('Investicijų skaičiuoklė'!$E$10),MONTH('Investicijų skaičiuoklė'!$E$10)+A170*(12/p),DAY('Investicijų skaičiuoklė'!$E$10)))))))</f>
        <v/>
      </c>
      <c r="C170" s="29" t="str">
        <f t="shared" si="6"/>
        <v/>
      </c>
      <c r="D170" s="29" t="str">
        <f t="shared" si="7"/>
        <v/>
      </c>
      <c r="E170" s="29" t="str">
        <f>IF(A170="","",A+SUM($D$2:D169))</f>
        <v/>
      </c>
      <c r="F170" s="29" t="str">
        <f>IF(A170="","",SUM(D$1:D170)+PV)</f>
        <v/>
      </c>
      <c r="G170" s="29" t="str">
        <f>IF(A170="","",IF(INV_Parinktys!$B$17=INV_Parinktys!$A$10,I169*( (1+rate)^(B170-B169)-1 ),I169*rate))</f>
        <v/>
      </c>
      <c r="H170" s="29" t="str">
        <f>IF(D170="","",SUM(G$1:G170))</f>
        <v/>
      </c>
      <c r="I170" s="29" t="str">
        <f t="shared" si="8"/>
        <v/>
      </c>
      <c r="J170" s="28" t="str">
        <f ca="1">_xlfn.IFNA(INDEX(Paskola_LNT!$I$2:$I$1000,MATCH(INV_Lentele!B170,Paskola_LNT!$B$2:$B$1000,0)),IF(AND(J169&lt;&gt;"",A170&lt;&gt;""),J169,""))</f>
        <v/>
      </c>
    </row>
    <row r="171" spans="1:10" x14ac:dyDescent="0.25">
      <c r="A171" s="16" t="str">
        <f>IF(I170="","",IF(A170&gt;='Investicijų skaičiuoklė'!$E$9*p,"",A170+1))</f>
        <v/>
      </c>
      <c r="B171" s="27" t="str">
        <f>IF(A171="","",IF(p=52,B170+7,IF(p=26,B170+14,IF(p=24,IF(MOD(A171,2)=0,EDATE('Investicijų skaičiuoklė'!$E$10,A171/2),B170+14),IF(DAY(DATE(YEAR('Investicijų skaičiuoklė'!$E$10),MONTH('Investicijų skaičiuoklė'!$E$10)+(A171-1)*(12/p),DAY('Investicijų skaičiuoklė'!$E$10)))&lt;&gt;DAY('Investicijų skaičiuoklė'!$E$10),DATE(YEAR('Investicijų skaičiuoklė'!$E$10),MONTH('Investicijų skaičiuoklė'!$E$10)+A171*(12/p)+1,0),DATE(YEAR('Investicijų skaičiuoklė'!$E$10),MONTH('Investicijų skaičiuoklė'!$E$10)+A171*(12/p),DAY('Investicijų skaičiuoklė'!$E$10)))))))</f>
        <v/>
      </c>
      <c r="C171" s="29" t="str">
        <f t="shared" si="6"/>
        <v/>
      </c>
      <c r="D171" s="29" t="str">
        <f t="shared" si="7"/>
        <v/>
      </c>
      <c r="E171" s="29" t="str">
        <f>IF(A171="","",A+SUM($D$2:D170))</f>
        <v/>
      </c>
      <c r="F171" s="29" t="str">
        <f>IF(A171="","",SUM(D$1:D171)+PV)</f>
        <v/>
      </c>
      <c r="G171" s="29" t="str">
        <f>IF(A171="","",IF(INV_Parinktys!$B$17=INV_Parinktys!$A$10,I170*( (1+rate)^(B171-B170)-1 ),I170*rate))</f>
        <v/>
      </c>
      <c r="H171" s="29" t="str">
        <f>IF(D171="","",SUM(G$1:G171))</f>
        <v/>
      </c>
      <c r="I171" s="29" t="str">
        <f t="shared" si="8"/>
        <v/>
      </c>
      <c r="J171" s="28" t="str">
        <f ca="1">_xlfn.IFNA(INDEX(Paskola_LNT!$I$2:$I$1000,MATCH(INV_Lentele!B171,Paskola_LNT!$B$2:$B$1000,0)),IF(AND(J170&lt;&gt;"",A171&lt;&gt;""),J170,""))</f>
        <v/>
      </c>
    </row>
    <row r="172" spans="1:10" x14ac:dyDescent="0.25">
      <c r="A172" s="16" t="str">
        <f>IF(I171="","",IF(A171&gt;='Investicijų skaičiuoklė'!$E$9*p,"",A171+1))</f>
        <v/>
      </c>
      <c r="B172" s="27" t="str">
        <f>IF(A172="","",IF(p=52,B171+7,IF(p=26,B171+14,IF(p=24,IF(MOD(A172,2)=0,EDATE('Investicijų skaičiuoklė'!$E$10,A172/2),B171+14),IF(DAY(DATE(YEAR('Investicijų skaičiuoklė'!$E$10),MONTH('Investicijų skaičiuoklė'!$E$10)+(A172-1)*(12/p),DAY('Investicijų skaičiuoklė'!$E$10)))&lt;&gt;DAY('Investicijų skaičiuoklė'!$E$10),DATE(YEAR('Investicijų skaičiuoklė'!$E$10),MONTH('Investicijų skaičiuoklė'!$E$10)+A172*(12/p)+1,0),DATE(YEAR('Investicijų skaičiuoklė'!$E$10),MONTH('Investicijų skaičiuoklė'!$E$10)+A172*(12/p),DAY('Investicijų skaičiuoklė'!$E$10)))))))</f>
        <v/>
      </c>
      <c r="C172" s="29" t="str">
        <f t="shared" si="6"/>
        <v/>
      </c>
      <c r="D172" s="29" t="str">
        <f t="shared" si="7"/>
        <v/>
      </c>
      <c r="E172" s="29" t="str">
        <f>IF(A172="","",A+SUM($D$2:D171))</f>
        <v/>
      </c>
      <c r="F172" s="29" t="str">
        <f>IF(A172="","",SUM(D$1:D172)+PV)</f>
        <v/>
      </c>
      <c r="G172" s="29" t="str">
        <f>IF(A172="","",IF(INV_Parinktys!$B$17=INV_Parinktys!$A$10,I171*( (1+rate)^(B172-B171)-1 ),I171*rate))</f>
        <v/>
      </c>
      <c r="H172" s="29" t="str">
        <f>IF(D172="","",SUM(G$1:G172))</f>
        <v/>
      </c>
      <c r="I172" s="29" t="str">
        <f t="shared" si="8"/>
        <v/>
      </c>
      <c r="J172" s="28" t="str">
        <f ca="1">_xlfn.IFNA(INDEX(Paskola_LNT!$I$2:$I$1000,MATCH(INV_Lentele!B172,Paskola_LNT!$B$2:$B$1000,0)),IF(AND(J171&lt;&gt;"",A172&lt;&gt;""),J171,""))</f>
        <v/>
      </c>
    </row>
    <row r="173" spans="1:10" x14ac:dyDescent="0.25">
      <c r="A173" s="16" t="str">
        <f>IF(I172="","",IF(A172&gt;='Investicijų skaičiuoklė'!$E$9*p,"",A172+1))</f>
        <v/>
      </c>
      <c r="B173" s="27" t="str">
        <f>IF(A173="","",IF(p=52,B172+7,IF(p=26,B172+14,IF(p=24,IF(MOD(A173,2)=0,EDATE('Investicijų skaičiuoklė'!$E$10,A173/2),B172+14),IF(DAY(DATE(YEAR('Investicijų skaičiuoklė'!$E$10),MONTH('Investicijų skaičiuoklė'!$E$10)+(A173-1)*(12/p),DAY('Investicijų skaičiuoklė'!$E$10)))&lt;&gt;DAY('Investicijų skaičiuoklė'!$E$10),DATE(YEAR('Investicijų skaičiuoklė'!$E$10),MONTH('Investicijų skaičiuoklė'!$E$10)+A173*(12/p)+1,0),DATE(YEAR('Investicijų skaičiuoklė'!$E$10),MONTH('Investicijų skaičiuoklė'!$E$10)+A173*(12/p),DAY('Investicijų skaičiuoklė'!$E$10)))))))</f>
        <v/>
      </c>
      <c r="C173" s="29" t="str">
        <f t="shared" si="6"/>
        <v/>
      </c>
      <c r="D173" s="29" t="str">
        <f t="shared" si="7"/>
        <v/>
      </c>
      <c r="E173" s="29" t="str">
        <f>IF(A173="","",A+SUM($D$2:D172))</f>
        <v/>
      </c>
      <c r="F173" s="29" t="str">
        <f>IF(A173="","",SUM(D$1:D173)+PV)</f>
        <v/>
      </c>
      <c r="G173" s="29" t="str">
        <f>IF(A173="","",IF(INV_Parinktys!$B$17=INV_Parinktys!$A$10,I172*( (1+rate)^(B173-B172)-1 ),I172*rate))</f>
        <v/>
      </c>
      <c r="H173" s="29" t="str">
        <f>IF(D173="","",SUM(G$1:G173))</f>
        <v/>
      </c>
      <c r="I173" s="29" t="str">
        <f t="shared" si="8"/>
        <v/>
      </c>
      <c r="J173" s="28" t="str">
        <f ca="1">_xlfn.IFNA(INDEX(Paskola_LNT!$I$2:$I$1000,MATCH(INV_Lentele!B173,Paskola_LNT!$B$2:$B$1000,0)),IF(AND(J172&lt;&gt;"",A173&lt;&gt;""),J172,""))</f>
        <v/>
      </c>
    </row>
    <row r="174" spans="1:10" x14ac:dyDescent="0.25">
      <c r="A174" s="16" t="str">
        <f>IF(I173="","",IF(A173&gt;='Investicijų skaičiuoklė'!$E$9*p,"",A173+1))</f>
        <v/>
      </c>
      <c r="B174" s="27" t="str">
        <f>IF(A174="","",IF(p=52,B173+7,IF(p=26,B173+14,IF(p=24,IF(MOD(A174,2)=0,EDATE('Investicijų skaičiuoklė'!$E$10,A174/2),B173+14),IF(DAY(DATE(YEAR('Investicijų skaičiuoklė'!$E$10),MONTH('Investicijų skaičiuoklė'!$E$10)+(A174-1)*(12/p),DAY('Investicijų skaičiuoklė'!$E$10)))&lt;&gt;DAY('Investicijų skaičiuoklė'!$E$10),DATE(YEAR('Investicijų skaičiuoklė'!$E$10),MONTH('Investicijų skaičiuoklė'!$E$10)+A174*(12/p)+1,0),DATE(YEAR('Investicijų skaičiuoklė'!$E$10),MONTH('Investicijų skaičiuoklė'!$E$10)+A174*(12/p),DAY('Investicijų skaičiuoklė'!$E$10)))))))</f>
        <v/>
      </c>
      <c r="C174" s="29" t="str">
        <f t="shared" si="6"/>
        <v/>
      </c>
      <c r="D174" s="29" t="str">
        <f t="shared" si="7"/>
        <v/>
      </c>
      <c r="E174" s="29" t="str">
        <f>IF(A174="","",A+SUM($D$2:D173))</f>
        <v/>
      </c>
      <c r="F174" s="29" t="str">
        <f>IF(A174="","",SUM(D$1:D174)+PV)</f>
        <v/>
      </c>
      <c r="G174" s="29" t="str">
        <f>IF(A174="","",IF(INV_Parinktys!$B$17=INV_Parinktys!$A$10,I173*( (1+rate)^(B174-B173)-1 ),I173*rate))</f>
        <v/>
      </c>
      <c r="H174" s="29" t="str">
        <f>IF(D174="","",SUM(G$1:G174))</f>
        <v/>
      </c>
      <c r="I174" s="29" t="str">
        <f t="shared" si="8"/>
        <v/>
      </c>
      <c r="J174" s="28" t="str">
        <f ca="1">_xlfn.IFNA(INDEX(Paskola_LNT!$I$2:$I$1000,MATCH(INV_Lentele!B174,Paskola_LNT!$B$2:$B$1000,0)),IF(AND(J173&lt;&gt;"",A174&lt;&gt;""),J173,""))</f>
        <v/>
      </c>
    </row>
    <row r="175" spans="1:10" x14ac:dyDescent="0.25">
      <c r="A175" s="16" t="str">
        <f>IF(I174="","",IF(A174&gt;='Investicijų skaičiuoklė'!$E$9*p,"",A174+1))</f>
        <v/>
      </c>
      <c r="B175" s="27" t="str">
        <f>IF(A175="","",IF(p=52,B174+7,IF(p=26,B174+14,IF(p=24,IF(MOD(A175,2)=0,EDATE('Investicijų skaičiuoklė'!$E$10,A175/2),B174+14),IF(DAY(DATE(YEAR('Investicijų skaičiuoklė'!$E$10),MONTH('Investicijų skaičiuoklė'!$E$10)+(A175-1)*(12/p),DAY('Investicijų skaičiuoklė'!$E$10)))&lt;&gt;DAY('Investicijų skaičiuoklė'!$E$10),DATE(YEAR('Investicijų skaičiuoklė'!$E$10),MONTH('Investicijų skaičiuoklė'!$E$10)+A175*(12/p)+1,0),DATE(YEAR('Investicijų skaičiuoklė'!$E$10),MONTH('Investicijų skaičiuoklė'!$E$10)+A175*(12/p),DAY('Investicijų skaičiuoklė'!$E$10)))))))</f>
        <v/>
      </c>
      <c r="C175" s="29" t="str">
        <f t="shared" si="6"/>
        <v/>
      </c>
      <c r="D175" s="29" t="str">
        <f t="shared" si="7"/>
        <v/>
      </c>
      <c r="E175" s="29" t="str">
        <f>IF(A175="","",A+SUM($D$2:D174))</f>
        <v/>
      </c>
      <c r="F175" s="29" t="str">
        <f>IF(A175="","",SUM(D$1:D175)+PV)</f>
        <v/>
      </c>
      <c r="G175" s="29" t="str">
        <f>IF(A175="","",IF(INV_Parinktys!$B$17=INV_Parinktys!$A$10,I174*( (1+rate)^(B175-B174)-1 ),I174*rate))</f>
        <v/>
      </c>
      <c r="H175" s="29" t="str">
        <f>IF(D175="","",SUM(G$1:G175))</f>
        <v/>
      </c>
      <c r="I175" s="29" t="str">
        <f t="shared" si="8"/>
        <v/>
      </c>
      <c r="J175" s="28" t="str">
        <f ca="1">_xlfn.IFNA(INDEX(Paskola_LNT!$I$2:$I$1000,MATCH(INV_Lentele!B175,Paskola_LNT!$B$2:$B$1000,0)),IF(AND(J174&lt;&gt;"",A175&lt;&gt;""),J174,""))</f>
        <v/>
      </c>
    </row>
    <row r="176" spans="1:10" x14ac:dyDescent="0.25">
      <c r="A176" s="16" t="str">
        <f>IF(I175="","",IF(A175&gt;='Investicijų skaičiuoklė'!$E$9*p,"",A175+1))</f>
        <v/>
      </c>
      <c r="B176" s="27" t="str">
        <f>IF(A176="","",IF(p=52,B175+7,IF(p=26,B175+14,IF(p=24,IF(MOD(A176,2)=0,EDATE('Investicijų skaičiuoklė'!$E$10,A176/2),B175+14),IF(DAY(DATE(YEAR('Investicijų skaičiuoklė'!$E$10),MONTH('Investicijų skaičiuoklė'!$E$10)+(A176-1)*(12/p),DAY('Investicijų skaičiuoklė'!$E$10)))&lt;&gt;DAY('Investicijų skaičiuoklė'!$E$10),DATE(YEAR('Investicijų skaičiuoklė'!$E$10),MONTH('Investicijų skaičiuoklė'!$E$10)+A176*(12/p)+1,0),DATE(YEAR('Investicijų skaičiuoklė'!$E$10),MONTH('Investicijų skaičiuoklė'!$E$10)+A176*(12/p),DAY('Investicijų skaičiuoklė'!$E$10)))))))</f>
        <v/>
      </c>
      <c r="C176" s="29" t="str">
        <f t="shared" si="6"/>
        <v/>
      </c>
      <c r="D176" s="29" t="str">
        <f t="shared" si="7"/>
        <v/>
      </c>
      <c r="E176" s="29" t="str">
        <f>IF(A176="","",A+SUM($D$2:D175))</f>
        <v/>
      </c>
      <c r="F176" s="29" t="str">
        <f>IF(A176="","",SUM(D$1:D176)+PV)</f>
        <v/>
      </c>
      <c r="G176" s="29" t="str">
        <f>IF(A176="","",IF(INV_Parinktys!$B$17=INV_Parinktys!$A$10,I175*( (1+rate)^(B176-B175)-1 ),I175*rate))</f>
        <v/>
      </c>
      <c r="H176" s="29" t="str">
        <f>IF(D176="","",SUM(G$1:G176))</f>
        <v/>
      </c>
      <c r="I176" s="29" t="str">
        <f t="shared" si="8"/>
        <v/>
      </c>
      <c r="J176" s="28" t="str">
        <f ca="1">_xlfn.IFNA(INDEX(Paskola_LNT!$I$2:$I$1000,MATCH(INV_Lentele!B176,Paskola_LNT!$B$2:$B$1000,0)),IF(AND(J175&lt;&gt;"",A176&lt;&gt;""),J175,""))</f>
        <v/>
      </c>
    </row>
    <row r="177" spans="1:10" x14ac:dyDescent="0.25">
      <c r="A177" s="16" t="str">
        <f>IF(I176="","",IF(A176&gt;='Investicijų skaičiuoklė'!$E$9*p,"",A176+1))</f>
        <v/>
      </c>
      <c r="B177" s="27" t="str">
        <f>IF(A177="","",IF(p=52,B176+7,IF(p=26,B176+14,IF(p=24,IF(MOD(A177,2)=0,EDATE('Investicijų skaičiuoklė'!$E$10,A177/2),B176+14),IF(DAY(DATE(YEAR('Investicijų skaičiuoklė'!$E$10),MONTH('Investicijų skaičiuoklė'!$E$10)+(A177-1)*(12/p),DAY('Investicijų skaičiuoklė'!$E$10)))&lt;&gt;DAY('Investicijų skaičiuoklė'!$E$10),DATE(YEAR('Investicijų skaičiuoklė'!$E$10),MONTH('Investicijų skaičiuoklė'!$E$10)+A177*(12/p)+1,0),DATE(YEAR('Investicijų skaičiuoklė'!$E$10),MONTH('Investicijų skaičiuoklė'!$E$10)+A177*(12/p),DAY('Investicijų skaičiuoklė'!$E$10)))))))</f>
        <v/>
      </c>
      <c r="C177" s="29" t="str">
        <f t="shared" si="6"/>
        <v/>
      </c>
      <c r="D177" s="29" t="str">
        <f t="shared" si="7"/>
        <v/>
      </c>
      <c r="E177" s="29" t="str">
        <f>IF(A177="","",A+SUM($D$2:D176))</f>
        <v/>
      </c>
      <c r="F177" s="29" t="str">
        <f>IF(A177="","",SUM(D$1:D177)+PV)</f>
        <v/>
      </c>
      <c r="G177" s="29" t="str">
        <f>IF(A177="","",IF(INV_Parinktys!$B$17=INV_Parinktys!$A$10,I176*( (1+rate)^(B177-B176)-1 ),I176*rate))</f>
        <v/>
      </c>
      <c r="H177" s="29" t="str">
        <f>IF(D177="","",SUM(G$1:G177))</f>
        <v/>
      </c>
      <c r="I177" s="29" t="str">
        <f t="shared" si="8"/>
        <v/>
      </c>
      <c r="J177" s="28" t="str">
        <f ca="1">_xlfn.IFNA(INDEX(Paskola_LNT!$I$2:$I$1000,MATCH(INV_Lentele!B177,Paskola_LNT!$B$2:$B$1000,0)),IF(AND(J176&lt;&gt;"",A177&lt;&gt;""),J176,""))</f>
        <v/>
      </c>
    </row>
    <row r="178" spans="1:10" x14ac:dyDescent="0.25">
      <c r="A178" s="16" t="str">
        <f>IF(I177="","",IF(A177&gt;='Investicijų skaičiuoklė'!$E$9*p,"",A177+1))</f>
        <v/>
      </c>
      <c r="B178" s="27" t="str">
        <f>IF(A178="","",IF(p=52,B177+7,IF(p=26,B177+14,IF(p=24,IF(MOD(A178,2)=0,EDATE('Investicijų skaičiuoklė'!$E$10,A178/2),B177+14),IF(DAY(DATE(YEAR('Investicijų skaičiuoklė'!$E$10),MONTH('Investicijų skaičiuoklė'!$E$10)+(A178-1)*(12/p),DAY('Investicijų skaičiuoklė'!$E$10)))&lt;&gt;DAY('Investicijų skaičiuoklė'!$E$10),DATE(YEAR('Investicijų skaičiuoklė'!$E$10),MONTH('Investicijų skaičiuoklė'!$E$10)+A178*(12/p)+1,0),DATE(YEAR('Investicijų skaičiuoklė'!$E$10),MONTH('Investicijų skaičiuoklė'!$E$10)+A178*(12/p),DAY('Investicijų skaičiuoklė'!$E$10)))))))</f>
        <v/>
      </c>
      <c r="C178" s="29" t="str">
        <f t="shared" si="6"/>
        <v/>
      </c>
      <c r="D178" s="29" t="str">
        <f t="shared" si="7"/>
        <v/>
      </c>
      <c r="E178" s="29" t="str">
        <f>IF(A178="","",A+SUM($D$2:D177))</f>
        <v/>
      </c>
      <c r="F178" s="29" t="str">
        <f>IF(A178="","",SUM(D$1:D178)+PV)</f>
        <v/>
      </c>
      <c r="G178" s="29" t="str">
        <f>IF(A178="","",IF(INV_Parinktys!$B$17=INV_Parinktys!$A$10,I177*( (1+rate)^(B178-B177)-1 ),I177*rate))</f>
        <v/>
      </c>
      <c r="H178" s="29" t="str">
        <f>IF(D178="","",SUM(G$1:G178))</f>
        <v/>
      </c>
      <c r="I178" s="29" t="str">
        <f t="shared" si="8"/>
        <v/>
      </c>
      <c r="J178" s="28" t="str">
        <f ca="1">_xlfn.IFNA(INDEX(Paskola_LNT!$I$2:$I$1000,MATCH(INV_Lentele!B178,Paskola_LNT!$B$2:$B$1000,0)),IF(AND(J177&lt;&gt;"",A178&lt;&gt;""),J177,""))</f>
        <v/>
      </c>
    </row>
    <row r="179" spans="1:10" x14ac:dyDescent="0.25">
      <c r="A179" s="16" t="str">
        <f>IF(I178="","",IF(A178&gt;='Investicijų skaičiuoklė'!$E$9*p,"",A178+1))</f>
        <v/>
      </c>
      <c r="B179" s="27" t="str">
        <f>IF(A179="","",IF(p=52,B178+7,IF(p=26,B178+14,IF(p=24,IF(MOD(A179,2)=0,EDATE('Investicijų skaičiuoklė'!$E$10,A179/2),B178+14),IF(DAY(DATE(YEAR('Investicijų skaičiuoklė'!$E$10),MONTH('Investicijų skaičiuoklė'!$E$10)+(A179-1)*(12/p),DAY('Investicijų skaičiuoklė'!$E$10)))&lt;&gt;DAY('Investicijų skaičiuoklė'!$E$10),DATE(YEAR('Investicijų skaičiuoklė'!$E$10),MONTH('Investicijų skaičiuoklė'!$E$10)+A179*(12/p)+1,0),DATE(YEAR('Investicijų skaičiuoklė'!$E$10),MONTH('Investicijų skaičiuoklė'!$E$10)+A179*(12/p),DAY('Investicijų skaičiuoklė'!$E$10)))))))</f>
        <v/>
      </c>
      <c r="C179" s="29" t="str">
        <f t="shared" si="6"/>
        <v/>
      </c>
      <c r="D179" s="29" t="str">
        <f t="shared" si="7"/>
        <v/>
      </c>
      <c r="E179" s="29" t="str">
        <f>IF(A179="","",A+SUM($D$2:D178))</f>
        <v/>
      </c>
      <c r="F179" s="29" t="str">
        <f>IF(A179="","",SUM(D$1:D179)+PV)</f>
        <v/>
      </c>
      <c r="G179" s="29" t="str">
        <f>IF(A179="","",IF(INV_Parinktys!$B$17=INV_Parinktys!$A$10,I178*( (1+rate)^(B179-B178)-1 ),I178*rate))</f>
        <v/>
      </c>
      <c r="H179" s="29" t="str">
        <f>IF(D179="","",SUM(G$1:G179))</f>
        <v/>
      </c>
      <c r="I179" s="29" t="str">
        <f t="shared" si="8"/>
        <v/>
      </c>
      <c r="J179" s="28" t="str">
        <f ca="1">_xlfn.IFNA(INDEX(Paskola_LNT!$I$2:$I$1000,MATCH(INV_Lentele!B179,Paskola_LNT!$B$2:$B$1000,0)),IF(AND(J178&lt;&gt;"",A179&lt;&gt;""),J178,""))</f>
        <v/>
      </c>
    </row>
    <row r="180" spans="1:10" x14ac:dyDescent="0.25">
      <c r="A180" s="16" t="str">
        <f>IF(I179="","",IF(A179&gt;='Investicijų skaičiuoklė'!$E$9*p,"",A179+1))</f>
        <v/>
      </c>
      <c r="B180" s="27" t="str">
        <f>IF(A180="","",IF(p=52,B179+7,IF(p=26,B179+14,IF(p=24,IF(MOD(A180,2)=0,EDATE('Investicijų skaičiuoklė'!$E$10,A180/2),B179+14),IF(DAY(DATE(YEAR('Investicijų skaičiuoklė'!$E$10),MONTH('Investicijų skaičiuoklė'!$E$10)+(A180-1)*(12/p),DAY('Investicijų skaičiuoklė'!$E$10)))&lt;&gt;DAY('Investicijų skaičiuoklė'!$E$10),DATE(YEAR('Investicijų skaičiuoklė'!$E$10),MONTH('Investicijų skaičiuoklė'!$E$10)+A180*(12/p)+1,0),DATE(YEAR('Investicijų skaičiuoklė'!$E$10),MONTH('Investicijų skaičiuoklė'!$E$10)+A180*(12/p),DAY('Investicijų skaičiuoklė'!$E$10)))))))</f>
        <v/>
      </c>
      <c r="C180" s="29" t="str">
        <f t="shared" si="6"/>
        <v/>
      </c>
      <c r="D180" s="29" t="str">
        <f t="shared" si="7"/>
        <v/>
      </c>
      <c r="E180" s="29" t="str">
        <f>IF(A180="","",A+SUM($D$2:D179))</f>
        <v/>
      </c>
      <c r="F180" s="29" t="str">
        <f>IF(A180="","",SUM(D$1:D180)+PV)</f>
        <v/>
      </c>
      <c r="G180" s="29" t="str">
        <f>IF(A180="","",IF(INV_Parinktys!$B$17=INV_Parinktys!$A$10,I179*( (1+rate)^(B180-B179)-1 ),I179*rate))</f>
        <v/>
      </c>
      <c r="H180" s="29" t="str">
        <f>IF(D180="","",SUM(G$1:G180))</f>
        <v/>
      </c>
      <c r="I180" s="29" t="str">
        <f t="shared" si="8"/>
        <v/>
      </c>
      <c r="J180" s="28" t="str">
        <f ca="1">_xlfn.IFNA(INDEX(Paskola_LNT!$I$2:$I$1000,MATCH(INV_Lentele!B180,Paskola_LNT!$B$2:$B$1000,0)),IF(AND(J179&lt;&gt;"",A180&lt;&gt;""),J179,""))</f>
        <v/>
      </c>
    </row>
    <row r="181" spans="1:10" x14ac:dyDescent="0.25">
      <c r="A181" s="16" t="str">
        <f>IF(I180="","",IF(A180&gt;='Investicijų skaičiuoklė'!$E$9*p,"",A180+1))</f>
        <v/>
      </c>
      <c r="B181" s="27" t="str">
        <f>IF(A181="","",IF(p=52,B180+7,IF(p=26,B180+14,IF(p=24,IF(MOD(A181,2)=0,EDATE('Investicijų skaičiuoklė'!$E$10,A181/2),B180+14),IF(DAY(DATE(YEAR('Investicijų skaičiuoklė'!$E$10),MONTH('Investicijų skaičiuoklė'!$E$10)+(A181-1)*(12/p),DAY('Investicijų skaičiuoklė'!$E$10)))&lt;&gt;DAY('Investicijų skaičiuoklė'!$E$10),DATE(YEAR('Investicijų skaičiuoklė'!$E$10),MONTH('Investicijų skaičiuoklė'!$E$10)+A181*(12/p)+1,0),DATE(YEAR('Investicijų skaičiuoklė'!$E$10),MONTH('Investicijų skaičiuoklė'!$E$10)+A181*(12/p),DAY('Investicijų skaičiuoklė'!$E$10)))))))</f>
        <v/>
      </c>
      <c r="C181" s="29" t="str">
        <f t="shared" si="6"/>
        <v/>
      </c>
      <c r="D181" s="29" t="str">
        <f t="shared" si="7"/>
        <v/>
      </c>
      <c r="E181" s="29" t="str">
        <f>IF(A181="","",A+SUM($D$2:D180))</f>
        <v/>
      </c>
      <c r="F181" s="29" t="str">
        <f>IF(A181="","",SUM(D$1:D181)+PV)</f>
        <v/>
      </c>
      <c r="G181" s="29" t="str">
        <f>IF(A181="","",IF(INV_Parinktys!$B$17=INV_Parinktys!$A$10,I180*( (1+rate)^(B181-B180)-1 ),I180*rate))</f>
        <v/>
      </c>
      <c r="H181" s="29" t="str">
        <f>IF(D181="","",SUM(G$1:G181))</f>
        <v/>
      </c>
      <c r="I181" s="29" t="str">
        <f t="shared" si="8"/>
        <v/>
      </c>
      <c r="J181" s="28" t="str">
        <f ca="1">_xlfn.IFNA(INDEX(Paskola_LNT!$I$2:$I$1000,MATCH(INV_Lentele!B181,Paskola_LNT!$B$2:$B$1000,0)),IF(AND(J180&lt;&gt;"",A181&lt;&gt;""),J180,""))</f>
        <v/>
      </c>
    </row>
    <row r="182" spans="1:10" x14ac:dyDescent="0.25">
      <c r="A182" s="16" t="str">
        <f>IF(I181="","",IF(A181&gt;='Investicijų skaičiuoklė'!$E$9*p,"",A181+1))</f>
        <v/>
      </c>
      <c r="B182" s="27" t="str">
        <f>IF(A182="","",IF(p=52,B181+7,IF(p=26,B181+14,IF(p=24,IF(MOD(A182,2)=0,EDATE('Investicijų skaičiuoklė'!$E$10,A182/2),B181+14),IF(DAY(DATE(YEAR('Investicijų skaičiuoklė'!$E$10),MONTH('Investicijų skaičiuoklė'!$E$10)+(A182-1)*(12/p),DAY('Investicijų skaičiuoklė'!$E$10)))&lt;&gt;DAY('Investicijų skaičiuoklė'!$E$10),DATE(YEAR('Investicijų skaičiuoklė'!$E$10),MONTH('Investicijų skaičiuoklė'!$E$10)+A182*(12/p)+1,0),DATE(YEAR('Investicijų skaičiuoklė'!$E$10),MONTH('Investicijų skaičiuoklė'!$E$10)+A182*(12/p),DAY('Investicijų skaičiuoklė'!$E$10)))))))</f>
        <v/>
      </c>
      <c r="C182" s="29" t="str">
        <f t="shared" si="6"/>
        <v/>
      </c>
      <c r="D182" s="29" t="str">
        <f t="shared" si="7"/>
        <v/>
      </c>
      <c r="E182" s="29" t="str">
        <f>IF(A182="","",A+SUM($D$2:D181))</f>
        <v/>
      </c>
      <c r="F182" s="29" t="str">
        <f>IF(A182="","",SUM(D$1:D182)+PV)</f>
        <v/>
      </c>
      <c r="G182" s="29" t="str">
        <f>IF(A182="","",IF(INV_Parinktys!$B$17=INV_Parinktys!$A$10,I181*( (1+rate)^(B182-B181)-1 ),I181*rate))</f>
        <v/>
      </c>
      <c r="H182" s="29" t="str">
        <f>IF(D182="","",SUM(G$1:G182))</f>
        <v/>
      </c>
      <c r="I182" s="29" t="str">
        <f t="shared" si="8"/>
        <v/>
      </c>
      <c r="J182" s="28" t="str">
        <f ca="1">_xlfn.IFNA(INDEX(Paskola_LNT!$I$2:$I$1000,MATCH(INV_Lentele!B182,Paskola_LNT!$B$2:$B$1000,0)),IF(AND(J181&lt;&gt;"",A182&lt;&gt;""),J181,""))</f>
        <v/>
      </c>
    </row>
    <row r="183" spans="1:10" x14ac:dyDescent="0.25">
      <c r="A183" s="16" t="str">
        <f>IF(I182="","",IF(A182&gt;='Investicijų skaičiuoklė'!$E$9*p,"",A182+1))</f>
        <v/>
      </c>
      <c r="B183" s="27" t="str">
        <f>IF(A183="","",IF(p=52,B182+7,IF(p=26,B182+14,IF(p=24,IF(MOD(A183,2)=0,EDATE('Investicijų skaičiuoklė'!$E$10,A183/2),B182+14),IF(DAY(DATE(YEAR('Investicijų skaičiuoklė'!$E$10),MONTH('Investicijų skaičiuoklė'!$E$10)+(A183-1)*(12/p),DAY('Investicijų skaičiuoklė'!$E$10)))&lt;&gt;DAY('Investicijų skaičiuoklė'!$E$10),DATE(YEAR('Investicijų skaičiuoklė'!$E$10),MONTH('Investicijų skaičiuoklė'!$E$10)+A183*(12/p)+1,0),DATE(YEAR('Investicijų skaičiuoklė'!$E$10),MONTH('Investicijų skaičiuoklė'!$E$10)+A183*(12/p),DAY('Investicijų skaičiuoklė'!$E$10)))))))</f>
        <v/>
      </c>
      <c r="C183" s="29" t="str">
        <f t="shared" si="6"/>
        <v/>
      </c>
      <c r="D183" s="29" t="str">
        <f t="shared" si="7"/>
        <v/>
      </c>
      <c r="E183" s="29" t="str">
        <f>IF(A183="","",A+SUM($D$2:D182))</f>
        <v/>
      </c>
      <c r="F183" s="29" t="str">
        <f>IF(A183="","",SUM(D$1:D183)+PV)</f>
        <v/>
      </c>
      <c r="G183" s="29" t="str">
        <f>IF(A183="","",IF(INV_Parinktys!$B$17=INV_Parinktys!$A$10,I182*( (1+rate)^(B183-B182)-1 ),I182*rate))</f>
        <v/>
      </c>
      <c r="H183" s="29" t="str">
        <f>IF(D183="","",SUM(G$1:G183))</f>
        <v/>
      </c>
      <c r="I183" s="29" t="str">
        <f t="shared" si="8"/>
        <v/>
      </c>
      <c r="J183" s="28" t="str">
        <f ca="1">_xlfn.IFNA(INDEX(Paskola_LNT!$I$2:$I$1000,MATCH(INV_Lentele!B183,Paskola_LNT!$B$2:$B$1000,0)),IF(AND(J182&lt;&gt;"",A183&lt;&gt;""),J182,""))</f>
        <v/>
      </c>
    </row>
    <row r="184" spans="1:10" x14ac:dyDescent="0.25">
      <c r="A184" s="16" t="str">
        <f>IF(I183="","",IF(A183&gt;='Investicijų skaičiuoklė'!$E$9*p,"",A183+1))</f>
        <v/>
      </c>
      <c r="B184" s="27" t="str">
        <f>IF(A184="","",IF(p=52,B183+7,IF(p=26,B183+14,IF(p=24,IF(MOD(A184,2)=0,EDATE('Investicijų skaičiuoklė'!$E$10,A184/2),B183+14),IF(DAY(DATE(YEAR('Investicijų skaičiuoklė'!$E$10),MONTH('Investicijų skaičiuoklė'!$E$10)+(A184-1)*(12/p),DAY('Investicijų skaičiuoklė'!$E$10)))&lt;&gt;DAY('Investicijų skaičiuoklė'!$E$10),DATE(YEAR('Investicijų skaičiuoklė'!$E$10),MONTH('Investicijų skaičiuoklė'!$E$10)+A184*(12/p)+1,0),DATE(YEAR('Investicijų skaičiuoklė'!$E$10),MONTH('Investicijų skaičiuoklė'!$E$10)+A184*(12/p),DAY('Investicijų skaičiuoklė'!$E$10)))))))</f>
        <v/>
      </c>
      <c r="C184" s="29" t="str">
        <f t="shared" si="6"/>
        <v/>
      </c>
      <c r="D184" s="29" t="str">
        <f t="shared" si="7"/>
        <v/>
      </c>
      <c r="E184" s="29" t="str">
        <f>IF(A184="","",A+SUM($D$2:D183))</f>
        <v/>
      </c>
      <c r="F184" s="29" t="str">
        <f>IF(A184="","",SUM(D$1:D184)+PV)</f>
        <v/>
      </c>
      <c r="G184" s="29" t="str">
        <f>IF(A184="","",IF(INV_Parinktys!$B$17=INV_Parinktys!$A$10,I183*( (1+rate)^(B184-B183)-1 ),I183*rate))</f>
        <v/>
      </c>
      <c r="H184" s="29" t="str">
        <f>IF(D184="","",SUM(G$1:G184))</f>
        <v/>
      </c>
      <c r="I184" s="29" t="str">
        <f t="shared" si="8"/>
        <v/>
      </c>
      <c r="J184" s="28" t="str">
        <f ca="1">_xlfn.IFNA(INDEX(Paskola_LNT!$I$2:$I$1000,MATCH(INV_Lentele!B184,Paskola_LNT!$B$2:$B$1000,0)),IF(AND(J183&lt;&gt;"",A184&lt;&gt;""),J183,""))</f>
        <v/>
      </c>
    </row>
    <row r="185" spans="1:10" x14ac:dyDescent="0.25">
      <c r="A185" s="16" t="str">
        <f>IF(I184="","",IF(A184&gt;='Investicijų skaičiuoklė'!$E$9*p,"",A184+1))</f>
        <v/>
      </c>
      <c r="B185" s="27" t="str">
        <f>IF(A185="","",IF(p=52,B184+7,IF(p=26,B184+14,IF(p=24,IF(MOD(A185,2)=0,EDATE('Investicijų skaičiuoklė'!$E$10,A185/2),B184+14),IF(DAY(DATE(YEAR('Investicijų skaičiuoklė'!$E$10),MONTH('Investicijų skaičiuoklė'!$E$10)+(A185-1)*(12/p),DAY('Investicijų skaičiuoklė'!$E$10)))&lt;&gt;DAY('Investicijų skaičiuoklė'!$E$10),DATE(YEAR('Investicijų skaičiuoklė'!$E$10),MONTH('Investicijų skaičiuoklė'!$E$10)+A185*(12/p)+1,0),DATE(YEAR('Investicijų skaičiuoklė'!$E$10),MONTH('Investicijų skaičiuoklė'!$E$10)+A185*(12/p),DAY('Investicijų skaičiuoklė'!$E$10)))))))</f>
        <v/>
      </c>
      <c r="C185" s="29" t="str">
        <f t="shared" si="6"/>
        <v/>
      </c>
      <c r="D185" s="29" t="str">
        <f t="shared" si="7"/>
        <v/>
      </c>
      <c r="E185" s="29" t="str">
        <f>IF(A185="","",A+SUM($D$2:D184))</f>
        <v/>
      </c>
      <c r="F185" s="29" t="str">
        <f>IF(A185="","",SUM(D$1:D185)+PV)</f>
        <v/>
      </c>
      <c r="G185" s="29" t="str">
        <f>IF(A185="","",IF(INV_Parinktys!$B$17=INV_Parinktys!$A$10,I184*( (1+rate)^(B185-B184)-1 ),I184*rate))</f>
        <v/>
      </c>
      <c r="H185" s="29" t="str">
        <f>IF(D185="","",SUM(G$1:G185))</f>
        <v/>
      </c>
      <c r="I185" s="29" t="str">
        <f t="shared" si="8"/>
        <v/>
      </c>
      <c r="J185" s="28" t="str">
        <f ca="1">_xlfn.IFNA(INDEX(Paskola_LNT!$I$2:$I$1000,MATCH(INV_Lentele!B185,Paskola_LNT!$B$2:$B$1000,0)),IF(AND(J184&lt;&gt;"",A185&lt;&gt;""),J184,""))</f>
        <v/>
      </c>
    </row>
    <row r="186" spans="1:10" x14ac:dyDescent="0.25">
      <c r="A186" s="16" t="str">
        <f>IF(I185="","",IF(A185&gt;='Investicijų skaičiuoklė'!$E$9*p,"",A185+1))</f>
        <v/>
      </c>
      <c r="B186" s="27" t="str">
        <f>IF(A186="","",IF(p=52,B185+7,IF(p=26,B185+14,IF(p=24,IF(MOD(A186,2)=0,EDATE('Investicijų skaičiuoklė'!$E$10,A186/2),B185+14),IF(DAY(DATE(YEAR('Investicijų skaičiuoklė'!$E$10),MONTH('Investicijų skaičiuoklė'!$E$10)+(A186-1)*(12/p),DAY('Investicijų skaičiuoklė'!$E$10)))&lt;&gt;DAY('Investicijų skaičiuoklė'!$E$10),DATE(YEAR('Investicijų skaičiuoklė'!$E$10),MONTH('Investicijų skaičiuoklė'!$E$10)+A186*(12/p)+1,0),DATE(YEAR('Investicijų skaičiuoklė'!$E$10),MONTH('Investicijų skaičiuoklė'!$E$10)+A186*(12/p),DAY('Investicijų skaičiuoklė'!$E$10)))))))</f>
        <v/>
      </c>
      <c r="C186" s="29" t="str">
        <f t="shared" si="6"/>
        <v/>
      </c>
      <c r="D186" s="29" t="str">
        <f t="shared" si="7"/>
        <v/>
      </c>
      <c r="E186" s="29" t="str">
        <f>IF(A186="","",A+SUM($D$2:D185))</f>
        <v/>
      </c>
      <c r="F186" s="29" t="str">
        <f>IF(A186="","",SUM(D$1:D186)+PV)</f>
        <v/>
      </c>
      <c r="G186" s="29" t="str">
        <f>IF(A186="","",IF(INV_Parinktys!$B$17=INV_Parinktys!$A$10,I185*( (1+rate)^(B186-B185)-1 ),I185*rate))</f>
        <v/>
      </c>
      <c r="H186" s="29" t="str">
        <f>IF(D186="","",SUM(G$1:G186))</f>
        <v/>
      </c>
      <c r="I186" s="29" t="str">
        <f t="shared" si="8"/>
        <v/>
      </c>
      <c r="J186" s="28" t="str">
        <f ca="1">_xlfn.IFNA(INDEX(Paskola_LNT!$I$2:$I$1000,MATCH(INV_Lentele!B186,Paskola_LNT!$B$2:$B$1000,0)),IF(AND(J185&lt;&gt;"",A186&lt;&gt;""),J185,""))</f>
        <v/>
      </c>
    </row>
    <row r="187" spans="1:10" x14ac:dyDescent="0.25">
      <c r="A187" s="16" t="str">
        <f>IF(I186="","",IF(A186&gt;='Investicijų skaičiuoklė'!$E$9*p,"",A186+1))</f>
        <v/>
      </c>
      <c r="B187" s="27" t="str">
        <f>IF(A187="","",IF(p=52,B186+7,IF(p=26,B186+14,IF(p=24,IF(MOD(A187,2)=0,EDATE('Investicijų skaičiuoklė'!$E$10,A187/2),B186+14),IF(DAY(DATE(YEAR('Investicijų skaičiuoklė'!$E$10),MONTH('Investicijų skaičiuoklė'!$E$10)+(A187-1)*(12/p),DAY('Investicijų skaičiuoklė'!$E$10)))&lt;&gt;DAY('Investicijų skaičiuoklė'!$E$10),DATE(YEAR('Investicijų skaičiuoklė'!$E$10),MONTH('Investicijų skaičiuoklė'!$E$10)+A187*(12/p)+1,0),DATE(YEAR('Investicijų skaičiuoklė'!$E$10),MONTH('Investicijų skaičiuoklė'!$E$10)+A187*(12/p),DAY('Investicijų skaičiuoklė'!$E$10)))))))</f>
        <v/>
      </c>
      <c r="C187" s="29" t="str">
        <f t="shared" si="6"/>
        <v/>
      </c>
      <c r="D187" s="29" t="str">
        <f t="shared" si="7"/>
        <v/>
      </c>
      <c r="E187" s="29" t="str">
        <f>IF(A187="","",A+SUM($D$2:D186))</f>
        <v/>
      </c>
      <c r="F187" s="29" t="str">
        <f>IF(A187="","",SUM(D$1:D187)+PV)</f>
        <v/>
      </c>
      <c r="G187" s="29" t="str">
        <f>IF(A187="","",IF(INV_Parinktys!$B$17=INV_Parinktys!$A$10,I186*( (1+rate)^(B187-B186)-1 ),I186*rate))</f>
        <v/>
      </c>
      <c r="H187" s="29" t="str">
        <f>IF(D187="","",SUM(G$1:G187))</f>
        <v/>
      </c>
      <c r="I187" s="29" t="str">
        <f t="shared" si="8"/>
        <v/>
      </c>
      <c r="J187" s="28" t="str">
        <f ca="1">_xlfn.IFNA(INDEX(Paskola_LNT!$I$2:$I$1000,MATCH(INV_Lentele!B187,Paskola_LNT!$B$2:$B$1000,0)),IF(AND(J186&lt;&gt;"",A187&lt;&gt;""),J186,""))</f>
        <v/>
      </c>
    </row>
    <row r="188" spans="1:10" x14ac:dyDescent="0.25">
      <c r="A188" s="16" t="str">
        <f>IF(I187="","",IF(A187&gt;='Investicijų skaičiuoklė'!$E$9*p,"",A187+1))</f>
        <v/>
      </c>
      <c r="B188" s="27" t="str">
        <f>IF(A188="","",IF(p=52,B187+7,IF(p=26,B187+14,IF(p=24,IF(MOD(A188,2)=0,EDATE('Investicijų skaičiuoklė'!$E$10,A188/2),B187+14),IF(DAY(DATE(YEAR('Investicijų skaičiuoklė'!$E$10),MONTH('Investicijų skaičiuoklė'!$E$10)+(A188-1)*(12/p),DAY('Investicijų skaičiuoklė'!$E$10)))&lt;&gt;DAY('Investicijų skaičiuoklė'!$E$10),DATE(YEAR('Investicijų skaičiuoklė'!$E$10),MONTH('Investicijų skaičiuoklė'!$E$10)+A188*(12/p)+1,0),DATE(YEAR('Investicijų skaičiuoklė'!$E$10),MONTH('Investicijų skaičiuoklė'!$E$10)+A188*(12/p),DAY('Investicijų skaičiuoklė'!$E$10)))))))</f>
        <v/>
      </c>
      <c r="C188" s="29" t="str">
        <f t="shared" si="6"/>
        <v/>
      </c>
      <c r="D188" s="29" t="str">
        <f t="shared" si="7"/>
        <v/>
      </c>
      <c r="E188" s="29" t="str">
        <f>IF(A188="","",A+SUM($D$2:D187))</f>
        <v/>
      </c>
      <c r="F188" s="29" t="str">
        <f>IF(A188="","",SUM(D$1:D188)+PV)</f>
        <v/>
      </c>
      <c r="G188" s="29" t="str">
        <f>IF(A188="","",IF(INV_Parinktys!$B$17=INV_Parinktys!$A$10,I187*( (1+rate)^(B188-B187)-1 ),I187*rate))</f>
        <v/>
      </c>
      <c r="H188" s="29" t="str">
        <f>IF(D188="","",SUM(G$1:G188))</f>
        <v/>
      </c>
      <c r="I188" s="29" t="str">
        <f t="shared" si="8"/>
        <v/>
      </c>
      <c r="J188" s="28" t="str">
        <f ca="1">_xlfn.IFNA(INDEX(Paskola_LNT!$I$2:$I$1000,MATCH(INV_Lentele!B188,Paskola_LNT!$B$2:$B$1000,0)),IF(AND(J187&lt;&gt;"",A188&lt;&gt;""),J187,""))</f>
        <v/>
      </c>
    </row>
    <row r="189" spans="1:10" x14ac:dyDescent="0.25">
      <c r="A189" s="16" t="str">
        <f>IF(I188="","",IF(A188&gt;='Investicijų skaičiuoklė'!$E$9*p,"",A188+1))</f>
        <v/>
      </c>
      <c r="B189" s="27" t="str">
        <f>IF(A189="","",IF(p=52,B188+7,IF(p=26,B188+14,IF(p=24,IF(MOD(A189,2)=0,EDATE('Investicijų skaičiuoklė'!$E$10,A189/2),B188+14),IF(DAY(DATE(YEAR('Investicijų skaičiuoklė'!$E$10),MONTH('Investicijų skaičiuoklė'!$E$10)+(A189-1)*(12/p),DAY('Investicijų skaičiuoklė'!$E$10)))&lt;&gt;DAY('Investicijų skaičiuoklė'!$E$10),DATE(YEAR('Investicijų skaičiuoklė'!$E$10),MONTH('Investicijų skaičiuoklė'!$E$10)+A189*(12/p)+1,0),DATE(YEAR('Investicijų skaičiuoklė'!$E$10),MONTH('Investicijų skaičiuoklė'!$E$10)+A189*(12/p),DAY('Investicijų skaičiuoklė'!$E$10)))))))</f>
        <v/>
      </c>
      <c r="C189" s="29" t="str">
        <f t="shared" si="6"/>
        <v/>
      </c>
      <c r="D189" s="29" t="str">
        <f t="shared" si="7"/>
        <v/>
      </c>
      <c r="E189" s="29" t="str">
        <f>IF(A189="","",A+SUM($D$2:D188))</f>
        <v/>
      </c>
      <c r="F189" s="29" t="str">
        <f>IF(A189="","",SUM(D$1:D189)+PV)</f>
        <v/>
      </c>
      <c r="G189" s="29" t="str">
        <f>IF(A189="","",IF(INV_Parinktys!$B$17=INV_Parinktys!$A$10,I188*( (1+rate)^(B189-B188)-1 ),I188*rate))</f>
        <v/>
      </c>
      <c r="H189" s="29" t="str">
        <f>IF(D189="","",SUM(G$1:G189))</f>
        <v/>
      </c>
      <c r="I189" s="29" t="str">
        <f t="shared" si="8"/>
        <v/>
      </c>
      <c r="J189" s="28" t="str">
        <f ca="1">_xlfn.IFNA(INDEX(Paskola_LNT!$I$2:$I$1000,MATCH(INV_Lentele!B189,Paskola_LNT!$B$2:$B$1000,0)),IF(AND(J188&lt;&gt;"",A189&lt;&gt;""),J188,""))</f>
        <v/>
      </c>
    </row>
    <row r="190" spans="1:10" x14ac:dyDescent="0.25">
      <c r="A190" s="16" t="str">
        <f>IF(I189="","",IF(A189&gt;='Investicijų skaičiuoklė'!$E$9*p,"",A189+1))</f>
        <v/>
      </c>
      <c r="B190" s="27" t="str">
        <f>IF(A190="","",IF(p=52,B189+7,IF(p=26,B189+14,IF(p=24,IF(MOD(A190,2)=0,EDATE('Investicijų skaičiuoklė'!$E$10,A190/2),B189+14),IF(DAY(DATE(YEAR('Investicijų skaičiuoklė'!$E$10),MONTH('Investicijų skaičiuoklė'!$E$10)+(A190-1)*(12/p),DAY('Investicijų skaičiuoklė'!$E$10)))&lt;&gt;DAY('Investicijų skaičiuoklė'!$E$10),DATE(YEAR('Investicijų skaičiuoklė'!$E$10),MONTH('Investicijų skaičiuoklė'!$E$10)+A190*(12/p)+1,0),DATE(YEAR('Investicijų skaičiuoklė'!$E$10),MONTH('Investicijų skaičiuoklė'!$E$10)+A190*(12/p),DAY('Investicijų skaičiuoklė'!$E$10)))))))</f>
        <v/>
      </c>
      <c r="C190" s="29" t="str">
        <f t="shared" si="6"/>
        <v/>
      </c>
      <c r="D190" s="29" t="str">
        <f t="shared" si="7"/>
        <v/>
      </c>
      <c r="E190" s="29" t="str">
        <f>IF(A190="","",A+SUM($D$2:D189))</f>
        <v/>
      </c>
      <c r="F190" s="29" t="str">
        <f>IF(A190="","",SUM(D$1:D190)+PV)</f>
        <v/>
      </c>
      <c r="G190" s="29" t="str">
        <f>IF(A190="","",IF(INV_Parinktys!$B$17=INV_Parinktys!$A$10,I189*( (1+rate)^(B190-B189)-1 ),I189*rate))</f>
        <v/>
      </c>
      <c r="H190" s="29" t="str">
        <f>IF(D190="","",SUM(G$1:G190))</f>
        <v/>
      </c>
      <c r="I190" s="29" t="str">
        <f t="shared" si="8"/>
        <v/>
      </c>
      <c r="J190" s="28" t="str">
        <f ca="1">_xlfn.IFNA(INDEX(Paskola_LNT!$I$2:$I$1000,MATCH(INV_Lentele!B190,Paskola_LNT!$B$2:$B$1000,0)),IF(AND(J189&lt;&gt;"",A190&lt;&gt;""),J189,""))</f>
        <v/>
      </c>
    </row>
    <row r="191" spans="1:10" x14ac:dyDescent="0.25">
      <c r="A191" s="16" t="str">
        <f>IF(I190="","",IF(A190&gt;='Investicijų skaičiuoklė'!$E$9*p,"",A190+1))</f>
        <v/>
      </c>
      <c r="B191" s="27" t="str">
        <f>IF(A191="","",IF(p=52,B190+7,IF(p=26,B190+14,IF(p=24,IF(MOD(A191,2)=0,EDATE('Investicijų skaičiuoklė'!$E$10,A191/2),B190+14),IF(DAY(DATE(YEAR('Investicijų skaičiuoklė'!$E$10),MONTH('Investicijų skaičiuoklė'!$E$10)+(A191-1)*(12/p),DAY('Investicijų skaičiuoklė'!$E$10)))&lt;&gt;DAY('Investicijų skaičiuoklė'!$E$10),DATE(YEAR('Investicijų skaičiuoklė'!$E$10),MONTH('Investicijų skaičiuoklė'!$E$10)+A191*(12/p)+1,0),DATE(YEAR('Investicijų skaičiuoklė'!$E$10),MONTH('Investicijų skaičiuoklė'!$E$10)+A191*(12/p),DAY('Investicijų skaičiuoklė'!$E$10)))))))</f>
        <v/>
      </c>
      <c r="C191" s="29" t="str">
        <f t="shared" si="6"/>
        <v/>
      </c>
      <c r="D191" s="29" t="str">
        <f t="shared" si="7"/>
        <v/>
      </c>
      <c r="E191" s="29" t="str">
        <f>IF(A191="","",A+SUM($D$2:D190))</f>
        <v/>
      </c>
      <c r="F191" s="29" t="str">
        <f>IF(A191="","",SUM(D$1:D191)+PV)</f>
        <v/>
      </c>
      <c r="G191" s="29" t="str">
        <f>IF(A191="","",IF(INV_Parinktys!$B$17=INV_Parinktys!$A$10,I190*( (1+rate)^(B191-B190)-1 ),I190*rate))</f>
        <v/>
      </c>
      <c r="H191" s="29" t="str">
        <f>IF(D191="","",SUM(G$1:G191))</f>
        <v/>
      </c>
      <c r="I191" s="29" t="str">
        <f t="shared" si="8"/>
        <v/>
      </c>
      <c r="J191" s="28" t="str">
        <f ca="1">_xlfn.IFNA(INDEX(Paskola_LNT!$I$2:$I$1000,MATCH(INV_Lentele!B191,Paskola_LNT!$B$2:$B$1000,0)),IF(AND(J190&lt;&gt;"",A191&lt;&gt;""),J190,""))</f>
        <v/>
      </c>
    </row>
    <row r="192" spans="1:10" x14ac:dyDescent="0.25">
      <c r="A192" s="16" t="str">
        <f>IF(I191="","",IF(A191&gt;='Investicijų skaičiuoklė'!$E$9*p,"",A191+1))</f>
        <v/>
      </c>
      <c r="B192" s="27" t="str">
        <f>IF(A192="","",IF(p=52,B191+7,IF(p=26,B191+14,IF(p=24,IF(MOD(A192,2)=0,EDATE('Investicijų skaičiuoklė'!$E$10,A192/2),B191+14),IF(DAY(DATE(YEAR('Investicijų skaičiuoklė'!$E$10),MONTH('Investicijų skaičiuoklė'!$E$10)+(A192-1)*(12/p),DAY('Investicijų skaičiuoklė'!$E$10)))&lt;&gt;DAY('Investicijų skaičiuoklė'!$E$10),DATE(YEAR('Investicijų skaičiuoklė'!$E$10),MONTH('Investicijų skaičiuoklė'!$E$10)+A192*(12/p)+1,0),DATE(YEAR('Investicijų skaičiuoklė'!$E$10),MONTH('Investicijų skaičiuoklė'!$E$10)+A192*(12/p),DAY('Investicijų skaičiuoklė'!$E$10)))))))</f>
        <v/>
      </c>
      <c r="C192" s="29" t="str">
        <f t="shared" si="6"/>
        <v/>
      </c>
      <c r="D192" s="29" t="str">
        <f t="shared" si="7"/>
        <v/>
      </c>
      <c r="E192" s="29" t="str">
        <f>IF(A192="","",A+SUM($D$2:D191))</f>
        <v/>
      </c>
      <c r="F192" s="29" t="str">
        <f>IF(A192="","",SUM(D$1:D192)+PV)</f>
        <v/>
      </c>
      <c r="G192" s="29" t="str">
        <f>IF(A192="","",IF(INV_Parinktys!$B$17=INV_Parinktys!$A$10,I191*( (1+rate)^(B192-B191)-1 ),I191*rate))</f>
        <v/>
      </c>
      <c r="H192" s="29" t="str">
        <f>IF(D192="","",SUM(G$1:G192))</f>
        <v/>
      </c>
      <c r="I192" s="29" t="str">
        <f t="shared" si="8"/>
        <v/>
      </c>
      <c r="J192" s="28" t="str">
        <f ca="1">_xlfn.IFNA(INDEX(Paskola_LNT!$I$2:$I$1000,MATCH(INV_Lentele!B192,Paskola_LNT!$B$2:$B$1000,0)),IF(AND(J191&lt;&gt;"",A192&lt;&gt;""),J191,""))</f>
        <v/>
      </c>
    </row>
    <row r="193" spans="1:10" x14ac:dyDescent="0.25">
      <c r="A193" s="16" t="str">
        <f>IF(I192="","",IF(A192&gt;='Investicijų skaičiuoklė'!$E$9*p,"",A192+1))</f>
        <v/>
      </c>
      <c r="B193" s="27" t="str">
        <f>IF(A193="","",IF(p=52,B192+7,IF(p=26,B192+14,IF(p=24,IF(MOD(A193,2)=0,EDATE('Investicijų skaičiuoklė'!$E$10,A193/2),B192+14),IF(DAY(DATE(YEAR('Investicijų skaičiuoklė'!$E$10),MONTH('Investicijų skaičiuoklė'!$E$10)+(A193-1)*(12/p),DAY('Investicijų skaičiuoklė'!$E$10)))&lt;&gt;DAY('Investicijų skaičiuoklė'!$E$10),DATE(YEAR('Investicijų skaičiuoklė'!$E$10),MONTH('Investicijų skaičiuoklė'!$E$10)+A193*(12/p)+1,0),DATE(YEAR('Investicijų skaičiuoklė'!$E$10),MONTH('Investicijų skaičiuoklė'!$E$10)+A193*(12/p),DAY('Investicijų skaičiuoklė'!$E$10)))))))</f>
        <v/>
      </c>
      <c r="C193" s="29" t="str">
        <f t="shared" si="6"/>
        <v/>
      </c>
      <c r="D193" s="29" t="str">
        <f t="shared" si="7"/>
        <v/>
      </c>
      <c r="E193" s="29" t="str">
        <f>IF(A193="","",A+SUM($D$2:D192))</f>
        <v/>
      </c>
      <c r="F193" s="29" t="str">
        <f>IF(A193="","",SUM(D$1:D193)+PV)</f>
        <v/>
      </c>
      <c r="G193" s="29" t="str">
        <f>IF(A193="","",IF(INV_Parinktys!$B$17=INV_Parinktys!$A$10,I192*( (1+rate)^(B193-B192)-1 ),I192*rate))</f>
        <v/>
      </c>
      <c r="H193" s="29" t="str">
        <f>IF(D193="","",SUM(G$1:G193))</f>
        <v/>
      </c>
      <c r="I193" s="29" t="str">
        <f t="shared" si="8"/>
        <v/>
      </c>
      <c r="J193" s="28" t="str">
        <f ca="1">_xlfn.IFNA(INDEX(Paskola_LNT!$I$2:$I$1000,MATCH(INV_Lentele!B193,Paskola_LNT!$B$2:$B$1000,0)),IF(AND(J192&lt;&gt;"",A193&lt;&gt;""),J192,""))</f>
        <v/>
      </c>
    </row>
    <row r="194" spans="1:10" x14ac:dyDescent="0.25">
      <c r="A194" s="16" t="str">
        <f>IF(I193="","",IF(A193&gt;='Investicijų skaičiuoklė'!$E$9*p,"",A193+1))</f>
        <v/>
      </c>
      <c r="B194" s="27" t="str">
        <f>IF(A194="","",IF(p=52,B193+7,IF(p=26,B193+14,IF(p=24,IF(MOD(A194,2)=0,EDATE('Investicijų skaičiuoklė'!$E$10,A194/2),B193+14),IF(DAY(DATE(YEAR('Investicijų skaičiuoklė'!$E$10),MONTH('Investicijų skaičiuoklė'!$E$10)+(A194-1)*(12/p),DAY('Investicijų skaičiuoklė'!$E$10)))&lt;&gt;DAY('Investicijų skaičiuoklė'!$E$10),DATE(YEAR('Investicijų skaičiuoklė'!$E$10),MONTH('Investicijų skaičiuoklė'!$E$10)+A194*(12/p)+1,0),DATE(YEAR('Investicijų skaičiuoklė'!$E$10),MONTH('Investicijų skaičiuoklė'!$E$10)+A194*(12/p),DAY('Investicijų skaičiuoklė'!$E$10)))))))</f>
        <v/>
      </c>
      <c r="C194" s="29" t="str">
        <f t="shared" ref="C194:C257" si="9">IF(A194="","",PV)</f>
        <v/>
      </c>
      <c r="D194" s="29" t="str">
        <f t="shared" si="7"/>
        <v/>
      </c>
      <c r="E194" s="29" t="str">
        <f>IF(A194="","",A+SUM($D$2:D193))</f>
        <v/>
      </c>
      <c r="F194" s="29" t="str">
        <f>IF(A194="","",SUM(D$1:D194)+PV)</f>
        <v/>
      </c>
      <c r="G194" s="29" t="str">
        <f>IF(A194="","",IF(INV_Parinktys!$B$17=INV_Parinktys!$A$10,I193*( (1+rate)^(B194-B193)-1 ),I193*rate))</f>
        <v/>
      </c>
      <c r="H194" s="29" t="str">
        <f>IF(D194="","",SUM(G$1:G194))</f>
        <v/>
      </c>
      <c r="I194" s="29" t="str">
        <f t="shared" si="8"/>
        <v/>
      </c>
      <c r="J194" s="28" t="str">
        <f ca="1">_xlfn.IFNA(INDEX(Paskola_LNT!$I$2:$I$1000,MATCH(INV_Lentele!B194,Paskola_LNT!$B$2:$B$1000,0)),IF(AND(J193&lt;&gt;"",A194&lt;&gt;""),J193,""))</f>
        <v/>
      </c>
    </row>
    <row r="195" spans="1:10" x14ac:dyDescent="0.25">
      <c r="A195" s="16" t="str">
        <f>IF(I194="","",IF(A194&gt;='Investicijų skaičiuoklė'!$E$9*p,"",A194+1))</f>
        <v/>
      </c>
      <c r="B195" s="27" t="str">
        <f>IF(A195="","",IF(p=52,B194+7,IF(p=26,B194+14,IF(p=24,IF(MOD(A195,2)=0,EDATE('Investicijų skaičiuoklė'!$E$10,A195/2),B194+14),IF(DAY(DATE(YEAR('Investicijų skaičiuoklė'!$E$10),MONTH('Investicijų skaičiuoklė'!$E$10)+(A195-1)*(12/p),DAY('Investicijų skaičiuoklė'!$E$10)))&lt;&gt;DAY('Investicijų skaičiuoklė'!$E$10),DATE(YEAR('Investicijų skaičiuoklė'!$E$10),MONTH('Investicijų skaičiuoklė'!$E$10)+A195*(12/p)+1,0),DATE(YEAR('Investicijų skaičiuoklė'!$E$10),MONTH('Investicijų skaičiuoklė'!$E$10)+A195*(12/p),DAY('Investicijų skaičiuoklė'!$E$10)))))))</f>
        <v/>
      </c>
      <c r="C195" s="29" t="str">
        <f t="shared" si="9"/>
        <v/>
      </c>
      <c r="D195" s="29" t="str">
        <f t="shared" ref="D195:D258" si="10">IF(A195="","",A)</f>
        <v/>
      </c>
      <c r="E195" s="29" t="str">
        <f>IF(A195="","",A+SUM($D$2:D194))</f>
        <v/>
      </c>
      <c r="F195" s="29" t="str">
        <f>IF(A195="","",SUM(D$1:D195)+PV)</f>
        <v/>
      </c>
      <c r="G195" s="29" t="str">
        <f>IF(A195="","",IF(INV_Parinktys!$B$17=INV_Parinktys!$A$10,I194*( (1+rate)^(B195-B194)-1 ),I194*rate))</f>
        <v/>
      </c>
      <c r="H195" s="29" t="str">
        <f>IF(D195="","",SUM(G$1:G195))</f>
        <v/>
      </c>
      <c r="I195" s="29" t="str">
        <f t="shared" ref="I195:I258" si="11">IF(A195="","",I194+G195+D195)</f>
        <v/>
      </c>
      <c r="J195" s="28" t="str">
        <f ca="1">_xlfn.IFNA(INDEX(Paskola_LNT!$I$2:$I$1000,MATCH(INV_Lentele!B195,Paskola_LNT!$B$2:$B$1000,0)),IF(AND(J194&lt;&gt;"",A195&lt;&gt;""),J194,""))</f>
        <v/>
      </c>
    </row>
    <row r="196" spans="1:10" x14ac:dyDescent="0.25">
      <c r="A196" s="16" t="str">
        <f>IF(I195="","",IF(A195&gt;='Investicijų skaičiuoklė'!$E$9*p,"",A195+1))</f>
        <v/>
      </c>
      <c r="B196" s="27" t="str">
        <f>IF(A196="","",IF(p=52,B195+7,IF(p=26,B195+14,IF(p=24,IF(MOD(A196,2)=0,EDATE('Investicijų skaičiuoklė'!$E$10,A196/2),B195+14),IF(DAY(DATE(YEAR('Investicijų skaičiuoklė'!$E$10),MONTH('Investicijų skaičiuoklė'!$E$10)+(A196-1)*(12/p),DAY('Investicijų skaičiuoklė'!$E$10)))&lt;&gt;DAY('Investicijų skaičiuoklė'!$E$10),DATE(YEAR('Investicijų skaičiuoklė'!$E$10),MONTH('Investicijų skaičiuoklė'!$E$10)+A196*(12/p)+1,0),DATE(YEAR('Investicijų skaičiuoklė'!$E$10),MONTH('Investicijų skaičiuoklė'!$E$10)+A196*(12/p),DAY('Investicijų skaičiuoklė'!$E$10)))))))</f>
        <v/>
      </c>
      <c r="C196" s="29" t="str">
        <f t="shared" si="9"/>
        <v/>
      </c>
      <c r="D196" s="29" t="str">
        <f t="shared" si="10"/>
        <v/>
      </c>
      <c r="E196" s="29" t="str">
        <f>IF(A196="","",A+SUM($D$2:D195))</f>
        <v/>
      </c>
      <c r="F196" s="29" t="str">
        <f>IF(A196="","",SUM(D$1:D196)+PV)</f>
        <v/>
      </c>
      <c r="G196" s="29" t="str">
        <f>IF(A196="","",IF(INV_Parinktys!$B$17=INV_Parinktys!$A$10,I195*( (1+rate)^(B196-B195)-1 ),I195*rate))</f>
        <v/>
      </c>
      <c r="H196" s="29" t="str">
        <f>IF(D196="","",SUM(G$1:G196))</f>
        <v/>
      </c>
      <c r="I196" s="29" t="str">
        <f t="shared" si="11"/>
        <v/>
      </c>
      <c r="J196" s="28" t="str">
        <f ca="1">_xlfn.IFNA(INDEX(Paskola_LNT!$I$2:$I$1000,MATCH(INV_Lentele!B196,Paskola_LNT!$B$2:$B$1000,0)),IF(AND(J195&lt;&gt;"",A196&lt;&gt;""),J195,""))</f>
        <v/>
      </c>
    </row>
    <row r="197" spans="1:10" x14ac:dyDescent="0.25">
      <c r="A197" s="16" t="str">
        <f>IF(I196="","",IF(A196&gt;='Investicijų skaičiuoklė'!$E$9*p,"",A196+1))</f>
        <v/>
      </c>
      <c r="B197" s="27" t="str">
        <f>IF(A197="","",IF(p=52,B196+7,IF(p=26,B196+14,IF(p=24,IF(MOD(A197,2)=0,EDATE('Investicijų skaičiuoklė'!$E$10,A197/2),B196+14),IF(DAY(DATE(YEAR('Investicijų skaičiuoklė'!$E$10),MONTH('Investicijų skaičiuoklė'!$E$10)+(A197-1)*(12/p),DAY('Investicijų skaičiuoklė'!$E$10)))&lt;&gt;DAY('Investicijų skaičiuoklė'!$E$10),DATE(YEAR('Investicijų skaičiuoklė'!$E$10),MONTH('Investicijų skaičiuoklė'!$E$10)+A197*(12/p)+1,0),DATE(YEAR('Investicijų skaičiuoklė'!$E$10),MONTH('Investicijų skaičiuoklė'!$E$10)+A197*(12/p),DAY('Investicijų skaičiuoklė'!$E$10)))))))</f>
        <v/>
      </c>
      <c r="C197" s="29" t="str">
        <f t="shared" si="9"/>
        <v/>
      </c>
      <c r="D197" s="29" t="str">
        <f t="shared" si="10"/>
        <v/>
      </c>
      <c r="E197" s="29" t="str">
        <f>IF(A197="","",A+SUM($D$2:D196))</f>
        <v/>
      </c>
      <c r="F197" s="29" t="str">
        <f>IF(A197="","",SUM(D$1:D197)+PV)</f>
        <v/>
      </c>
      <c r="G197" s="29" t="str">
        <f>IF(A197="","",IF(INV_Parinktys!$B$17=INV_Parinktys!$A$10,I196*( (1+rate)^(B197-B196)-1 ),I196*rate))</f>
        <v/>
      </c>
      <c r="H197" s="29" t="str">
        <f>IF(D197="","",SUM(G$1:G197))</f>
        <v/>
      </c>
      <c r="I197" s="29" t="str">
        <f t="shared" si="11"/>
        <v/>
      </c>
      <c r="J197" s="28" t="str">
        <f ca="1">_xlfn.IFNA(INDEX(Paskola_LNT!$I$2:$I$1000,MATCH(INV_Lentele!B197,Paskola_LNT!$B$2:$B$1000,0)),IF(AND(J196&lt;&gt;"",A197&lt;&gt;""),J196,""))</f>
        <v/>
      </c>
    </row>
    <row r="198" spans="1:10" x14ac:dyDescent="0.25">
      <c r="A198" s="16" t="str">
        <f>IF(I197="","",IF(A197&gt;='Investicijų skaičiuoklė'!$E$9*p,"",A197+1))</f>
        <v/>
      </c>
      <c r="B198" s="27" t="str">
        <f>IF(A198="","",IF(p=52,B197+7,IF(p=26,B197+14,IF(p=24,IF(MOD(A198,2)=0,EDATE('Investicijų skaičiuoklė'!$E$10,A198/2),B197+14),IF(DAY(DATE(YEAR('Investicijų skaičiuoklė'!$E$10),MONTH('Investicijų skaičiuoklė'!$E$10)+(A198-1)*(12/p),DAY('Investicijų skaičiuoklė'!$E$10)))&lt;&gt;DAY('Investicijų skaičiuoklė'!$E$10),DATE(YEAR('Investicijų skaičiuoklė'!$E$10),MONTH('Investicijų skaičiuoklė'!$E$10)+A198*(12/p)+1,0),DATE(YEAR('Investicijų skaičiuoklė'!$E$10),MONTH('Investicijų skaičiuoklė'!$E$10)+A198*(12/p),DAY('Investicijų skaičiuoklė'!$E$10)))))))</f>
        <v/>
      </c>
      <c r="C198" s="29" t="str">
        <f t="shared" si="9"/>
        <v/>
      </c>
      <c r="D198" s="29" t="str">
        <f t="shared" si="10"/>
        <v/>
      </c>
      <c r="E198" s="29" t="str">
        <f>IF(A198="","",A+SUM($D$2:D197))</f>
        <v/>
      </c>
      <c r="F198" s="29" t="str">
        <f>IF(A198="","",SUM(D$1:D198)+PV)</f>
        <v/>
      </c>
      <c r="G198" s="29" t="str">
        <f>IF(A198="","",IF(INV_Parinktys!$B$17=INV_Parinktys!$A$10,I197*( (1+rate)^(B198-B197)-1 ),I197*rate))</f>
        <v/>
      </c>
      <c r="H198" s="29" t="str">
        <f>IF(D198="","",SUM(G$1:G198))</f>
        <v/>
      </c>
      <c r="I198" s="29" t="str">
        <f t="shared" si="11"/>
        <v/>
      </c>
      <c r="J198" s="28" t="str">
        <f ca="1">_xlfn.IFNA(INDEX(Paskola_LNT!$I$2:$I$1000,MATCH(INV_Lentele!B198,Paskola_LNT!$B$2:$B$1000,0)),IF(AND(J197&lt;&gt;"",A198&lt;&gt;""),J197,""))</f>
        <v/>
      </c>
    </row>
    <row r="199" spans="1:10" x14ac:dyDescent="0.25">
      <c r="A199" s="16" t="str">
        <f>IF(I198="","",IF(A198&gt;='Investicijų skaičiuoklė'!$E$9*p,"",A198+1))</f>
        <v/>
      </c>
      <c r="B199" s="27" t="str">
        <f>IF(A199="","",IF(p=52,B198+7,IF(p=26,B198+14,IF(p=24,IF(MOD(A199,2)=0,EDATE('Investicijų skaičiuoklė'!$E$10,A199/2),B198+14),IF(DAY(DATE(YEAR('Investicijų skaičiuoklė'!$E$10),MONTH('Investicijų skaičiuoklė'!$E$10)+(A199-1)*(12/p),DAY('Investicijų skaičiuoklė'!$E$10)))&lt;&gt;DAY('Investicijų skaičiuoklė'!$E$10),DATE(YEAR('Investicijų skaičiuoklė'!$E$10),MONTH('Investicijų skaičiuoklė'!$E$10)+A199*(12/p)+1,0),DATE(YEAR('Investicijų skaičiuoklė'!$E$10),MONTH('Investicijų skaičiuoklė'!$E$10)+A199*(12/p),DAY('Investicijų skaičiuoklė'!$E$10)))))))</f>
        <v/>
      </c>
      <c r="C199" s="29" t="str">
        <f t="shared" si="9"/>
        <v/>
      </c>
      <c r="D199" s="29" t="str">
        <f t="shared" si="10"/>
        <v/>
      </c>
      <c r="E199" s="29" t="str">
        <f>IF(A199="","",A+SUM($D$2:D198))</f>
        <v/>
      </c>
      <c r="F199" s="29" t="str">
        <f>IF(A199="","",SUM(D$1:D199)+PV)</f>
        <v/>
      </c>
      <c r="G199" s="29" t="str">
        <f>IF(A199="","",IF(INV_Parinktys!$B$17=INV_Parinktys!$A$10,I198*( (1+rate)^(B199-B198)-1 ),I198*rate))</f>
        <v/>
      </c>
      <c r="H199" s="29" t="str">
        <f>IF(D199="","",SUM(G$1:G199))</f>
        <v/>
      </c>
      <c r="I199" s="29" t="str">
        <f t="shared" si="11"/>
        <v/>
      </c>
      <c r="J199" s="28" t="str">
        <f ca="1">_xlfn.IFNA(INDEX(Paskola_LNT!$I$2:$I$1000,MATCH(INV_Lentele!B199,Paskola_LNT!$B$2:$B$1000,0)),IF(AND(J198&lt;&gt;"",A199&lt;&gt;""),J198,""))</f>
        <v/>
      </c>
    </row>
    <row r="200" spans="1:10" x14ac:dyDescent="0.25">
      <c r="A200" s="16" t="str">
        <f>IF(I199="","",IF(A199&gt;='Investicijų skaičiuoklė'!$E$9*p,"",A199+1))</f>
        <v/>
      </c>
      <c r="B200" s="27" t="str">
        <f>IF(A200="","",IF(p=52,B199+7,IF(p=26,B199+14,IF(p=24,IF(MOD(A200,2)=0,EDATE('Investicijų skaičiuoklė'!$E$10,A200/2),B199+14),IF(DAY(DATE(YEAR('Investicijų skaičiuoklė'!$E$10),MONTH('Investicijų skaičiuoklė'!$E$10)+(A200-1)*(12/p),DAY('Investicijų skaičiuoklė'!$E$10)))&lt;&gt;DAY('Investicijų skaičiuoklė'!$E$10),DATE(YEAR('Investicijų skaičiuoklė'!$E$10),MONTH('Investicijų skaičiuoklė'!$E$10)+A200*(12/p)+1,0),DATE(YEAR('Investicijų skaičiuoklė'!$E$10),MONTH('Investicijų skaičiuoklė'!$E$10)+A200*(12/p),DAY('Investicijų skaičiuoklė'!$E$10)))))))</f>
        <v/>
      </c>
      <c r="C200" s="29" t="str">
        <f t="shared" si="9"/>
        <v/>
      </c>
      <c r="D200" s="29" t="str">
        <f t="shared" si="10"/>
        <v/>
      </c>
      <c r="E200" s="29" t="str">
        <f>IF(A200="","",A+SUM($D$2:D199))</f>
        <v/>
      </c>
      <c r="F200" s="29" t="str">
        <f>IF(A200="","",SUM(D$1:D200)+PV)</f>
        <v/>
      </c>
      <c r="G200" s="29" t="str">
        <f>IF(A200="","",IF(INV_Parinktys!$B$17=INV_Parinktys!$A$10,I199*( (1+rate)^(B200-B199)-1 ),I199*rate))</f>
        <v/>
      </c>
      <c r="H200" s="29" t="str">
        <f>IF(D200="","",SUM(G$1:G200))</f>
        <v/>
      </c>
      <c r="I200" s="29" t="str">
        <f t="shared" si="11"/>
        <v/>
      </c>
      <c r="J200" s="28" t="str">
        <f ca="1">_xlfn.IFNA(INDEX(Paskola_LNT!$I$2:$I$1000,MATCH(INV_Lentele!B200,Paskola_LNT!$B$2:$B$1000,0)),IF(AND(J199&lt;&gt;"",A200&lt;&gt;""),J199,""))</f>
        <v/>
      </c>
    </row>
    <row r="201" spans="1:10" x14ac:dyDescent="0.25">
      <c r="A201" s="16" t="str">
        <f>IF(I200="","",IF(A200&gt;='Investicijų skaičiuoklė'!$E$9*p,"",A200+1))</f>
        <v/>
      </c>
      <c r="B201" s="27" t="str">
        <f>IF(A201="","",IF(p=52,B200+7,IF(p=26,B200+14,IF(p=24,IF(MOD(A201,2)=0,EDATE('Investicijų skaičiuoklė'!$E$10,A201/2),B200+14),IF(DAY(DATE(YEAR('Investicijų skaičiuoklė'!$E$10),MONTH('Investicijų skaičiuoklė'!$E$10)+(A201-1)*(12/p),DAY('Investicijų skaičiuoklė'!$E$10)))&lt;&gt;DAY('Investicijų skaičiuoklė'!$E$10),DATE(YEAR('Investicijų skaičiuoklė'!$E$10),MONTH('Investicijų skaičiuoklė'!$E$10)+A201*(12/p)+1,0),DATE(YEAR('Investicijų skaičiuoklė'!$E$10),MONTH('Investicijų skaičiuoklė'!$E$10)+A201*(12/p),DAY('Investicijų skaičiuoklė'!$E$10)))))))</f>
        <v/>
      </c>
      <c r="C201" s="29" t="str">
        <f t="shared" si="9"/>
        <v/>
      </c>
      <c r="D201" s="29" t="str">
        <f t="shared" si="10"/>
        <v/>
      </c>
      <c r="E201" s="29" t="str">
        <f>IF(A201="","",A+SUM($D$2:D200))</f>
        <v/>
      </c>
      <c r="F201" s="29" t="str">
        <f>IF(A201="","",SUM(D$1:D201)+PV)</f>
        <v/>
      </c>
      <c r="G201" s="29" t="str">
        <f>IF(A201="","",IF(INV_Parinktys!$B$17=INV_Parinktys!$A$10,I200*( (1+rate)^(B201-B200)-1 ),I200*rate))</f>
        <v/>
      </c>
      <c r="H201" s="29" t="str">
        <f>IF(D201="","",SUM(G$1:G201))</f>
        <v/>
      </c>
      <c r="I201" s="29" t="str">
        <f t="shared" si="11"/>
        <v/>
      </c>
      <c r="J201" s="28" t="str">
        <f ca="1">_xlfn.IFNA(INDEX(Paskola_LNT!$I$2:$I$1000,MATCH(INV_Lentele!B201,Paskola_LNT!$B$2:$B$1000,0)),IF(AND(J200&lt;&gt;"",A201&lt;&gt;""),J200,""))</f>
        <v/>
      </c>
    </row>
    <row r="202" spans="1:10" x14ac:dyDescent="0.25">
      <c r="A202" s="16" t="str">
        <f>IF(I201="","",IF(A201&gt;='Investicijų skaičiuoklė'!$E$9*p,"",A201+1))</f>
        <v/>
      </c>
      <c r="B202" s="27" t="str">
        <f>IF(A202="","",IF(p=52,B201+7,IF(p=26,B201+14,IF(p=24,IF(MOD(A202,2)=0,EDATE('Investicijų skaičiuoklė'!$E$10,A202/2),B201+14),IF(DAY(DATE(YEAR('Investicijų skaičiuoklė'!$E$10),MONTH('Investicijų skaičiuoklė'!$E$10)+(A202-1)*(12/p),DAY('Investicijų skaičiuoklė'!$E$10)))&lt;&gt;DAY('Investicijų skaičiuoklė'!$E$10),DATE(YEAR('Investicijų skaičiuoklė'!$E$10),MONTH('Investicijų skaičiuoklė'!$E$10)+A202*(12/p)+1,0),DATE(YEAR('Investicijų skaičiuoklė'!$E$10),MONTH('Investicijų skaičiuoklė'!$E$10)+A202*(12/p),DAY('Investicijų skaičiuoklė'!$E$10)))))))</f>
        <v/>
      </c>
      <c r="C202" s="29" t="str">
        <f t="shared" si="9"/>
        <v/>
      </c>
      <c r="D202" s="29" t="str">
        <f t="shared" si="10"/>
        <v/>
      </c>
      <c r="E202" s="29" t="str">
        <f>IF(A202="","",A+SUM($D$2:D201))</f>
        <v/>
      </c>
      <c r="F202" s="29" t="str">
        <f>IF(A202="","",SUM(D$1:D202)+PV)</f>
        <v/>
      </c>
      <c r="G202" s="29" t="str">
        <f>IF(A202="","",IF(INV_Parinktys!$B$17=INV_Parinktys!$A$10,I201*( (1+rate)^(B202-B201)-1 ),I201*rate))</f>
        <v/>
      </c>
      <c r="H202" s="29" t="str">
        <f>IF(D202="","",SUM(G$1:G202))</f>
        <v/>
      </c>
      <c r="I202" s="29" t="str">
        <f t="shared" si="11"/>
        <v/>
      </c>
      <c r="J202" s="28" t="str">
        <f ca="1">_xlfn.IFNA(INDEX(Paskola_LNT!$I$2:$I$1000,MATCH(INV_Lentele!B202,Paskola_LNT!$B$2:$B$1000,0)),IF(AND(J201&lt;&gt;"",A202&lt;&gt;""),J201,""))</f>
        <v/>
      </c>
    </row>
    <row r="203" spans="1:10" x14ac:dyDescent="0.25">
      <c r="A203" s="16" t="str">
        <f>IF(I202="","",IF(A202&gt;='Investicijų skaičiuoklė'!$E$9*p,"",A202+1))</f>
        <v/>
      </c>
      <c r="B203" s="27" t="str">
        <f>IF(A203="","",IF(p=52,B202+7,IF(p=26,B202+14,IF(p=24,IF(MOD(A203,2)=0,EDATE('Investicijų skaičiuoklė'!$E$10,A203/2),B202+14),IF(DAY(DATE(YEAR('Investicijų skaičiuoklė'!$E$10),MONTH('Investicijų skaičiuoklė'!$E$10)+(A203-1)*(12/p),DAY('Investicijų skaičiuoklė'!$E$10)))&lt;&gt;DAY('Investicijų skaičiuoklė'!$E$10),DATE(YEAR('Investicijų skaičiuoklė'!$E$10),MONTH('Investicijų skaičiuoklė'!$E$10)+A203*(12/p)+1,0),DATE(YEAR('Investicijų skaičiuoklė'!$E$10),MONTH('Investicijų skaičiuoklė'!$E$10)+A203*(12/p),DAY('Investicijų skaičiuoklė'!$E$10)))))))</f>
        <v/>
      </c>
      <c r="C203" s="29" t="str">
        <f t="shared" si="9"/>
        <v/>
      </c>
      <c r="D203" s="29" t="str">
        <f t="shared" si="10"/>
        <v/>
      </c>
      <c r="E203" s="29" t="str">
        <f>IF(A203="","",A+SUM($D$2:D202))</f>
        <v/>
      </c>
      <c r="F203" s="29" t="str">
        <f>IF(A203="","",SUM(D$1:D203)+PV)</f>
        <v/>
      </c>
      <c r="G203" s="29" t="str">
        <f>IF(A203="","",IF(INV_Parinktys!$B$17=INV_Parinktys!$A$10,I202*( (1+rate)^(B203-B202)-1 ),I202*rate))</f>
        <v/>
      </c>
      <c r="H203" s="29" t="str">
        <f>IF(D203="","",SUM(G$1:G203))</f>
        <v/>
      </c>
      <c r="I203" s="29" t="str">
        <f t="shared" si="11"/>
        <v/>
      </c>
      <c r="J203" s="28" t="str">
        <f ca="1">_xlfn.IFNA(INDEX(Paskola_LNT!$I$2:$I$1000,MATCH(INV_Lentele!B203,Paskola_LNT!$B$2:$B$1000,0)),IF(AND(J202&lt;&gt;"",A203&lt;&gt;""),J202,""))</f>
        <v/>
      </c>
    </row>
    <row r="204" spans="1:10" x14ac:dyDescent="0.25">
      <c r="A204" s="16" t="str">
        <f>IF(I203="","",IF(A203&gt;='Investicijų skaičiuoklė'!$E$9*p,"",A203+1))</f>
        <v/>
      </c>
      <c r="B204" s="27" t="str">
        <f>IF(A204="","",IF(p=52,B203+7,IF(p=26,B203+14,IF(p=24,IF(MOD(A204,2)=0,EDATE('Investicijų skaičiuoklė'!$E$10,A204/2),B203+14),IF(DAY(DATE(YEAR('Investicijų skaičiuoklė'!$E$10),MONTH('Investicijų skaičiuoklė'!$E$10)+(A204-1)*(12/p),DAY('Investicijų skaičiuoklė'!$E$10)))&lt;&gt;DAY('Investicijų skaičiuoklė'!$E$10),DATE(YEAR('Investicijų skaičiuoklė'!$E$10),MONTH('Investicijų skaičiuoklė'!$E$10)+A204*(12/p)+1,0),DATE(YEAR('Investicijų skaičiuoklė'!$E$10),MONTH('Investicijų skaičiuoklė'!$E$10)+A204*(12/p),DAY('Investicijų skaičiuoklė'!$E$10)))))))</f>
        <v/>
      </c>
      <c r="C204" s="29" t="str">
        <f t="shared" si="9"/>
        <v/>
      </c>
      <c r="D204" s="29" t="str">
        <f t="shared" si="10"/>
        <v/>
      </c>
      <c r="E204" s="29" t="str">
        <f>IF(A204="","",A+SUM($D$2:D203))</f>
        <v/>
      </c>
      <c r="F204" s="29" t="str">
        <f>IF(A204="","",SUM(D$1:D204)+PV)</f>
        <v/>
      </c>
      <c r="G204" s="29" t="str">
        <f>IF(A204="","",IF(INV_Parinktys!$B$17=INV_Parinktys!$A$10,I203*( (1+rate)^(B204-B203)-1 ),I203*rate))</f>
        <v/>
      </c>
      <c r="H204" s="29" t="str">
        <f>IF(D204="","",SUM(G$1:G204))</f>
        <v/>
      </c>
      <c r="I204" s="29" t="str">
        <f t="shared" si="11"/>
        <v/>
      </c>
      <c r="J204" s="28" t="str">
        <f ca="1">_xlfn.IFNA(INDEX(Paskola_LNT!$I$2:$I$1000,MATCH(INV_Lentele!B204,Paskola_LNT!$B$2:$B$1000,0)),IF(AND(J203&lt;&gt;"",A204&lt;&gt;""),J203,""))</f>
        <v/>
      </c>
    </row>
    <row r="205" spans="1:10" x14ac:dyDescent="0.25">
      <c r="A205" s="16" t="str">
        <f>IF(I204="","",IF(A204&gt;='Investicijų skaičiuoklė'!$E$9*p,"",A204+1))</f>
        <v/>
      </c>
      <c r="B205" s="27" t="str">
        <f>IF(A205="","",IF(p=52,B204+7,IF(p=26,B204+14,IF(p=24,IF(MOD(A205,2)=0,EDATE('Investicijų skaičiuoklė'!$E$10,A205/2),B204+14),IF(DAY(DATE(YEAR('Investicijų skaičiuoklė'!$E$10),MONTH('Investicijų skaičiuoklė'!$E$10)+(A205-1)*(12/p),DAY('Investicijų skaičiuoklė'!$E$10)))&lt;&gt;DAY('Investicijų skaičiuoklė'!$E$10),DATE(YEAR('Investicijų skaičiuoklė'!$E$10),MONTH('Investicijų skaičiuoklė'!$E$10)+A205*(12/p)+1,0),DATE(YEAR('Investicijų skaičiuoklė'!$E$10),MONTH('Investicijų skaičiuoklė'!$E$10)+A205*(12/p),DAY('Investicijų skaičiuoklė'!$E$10)))))))</f>
        <v/>
      </c>
      <c r="C205" s="29" t="str">
        <f t="shared" si="9"/>
        <v/>
      </c>
      <c r="D205" s="29" t="str">
        <f t="shared" si="10"/>
        <v/>
      </c>
      <c r="E205" s="29" t="str">
        <f>IF(A205="","",A+SUM($D$2:D204))</f>
        <v/>
      </c>
      <c r="F205" s="29" t="str">
        <f>IF(A205="","",SUM(D$1:D205)+PV)</f>
        <v/>
      </c>
      <c r="G205" s="29" t="str">
        <f>IF(A205="","",IF(INV_Parinktys!$B$17=INV_Parinktys!$A$10,I204*( (1+rate)^(B205-B204)-1 ),I204*rate))</f>
        <v/>
      </c>
      <c r="H205" s="29" t="str">
        <f>IF(D205="","",SUM(G$1:G205))</f>
        <v/>
      </c>
      <c r="I205" s="29" t="str">
        <f t="shared" si="11"/>
        <v/>
      </c>
      <c r="J205" s="28" t="str">
        <f ca="1">_xlfn.IFNA(INDEX(Paskola_LNT!$I$2:$I$1000,MATCH(INV_Lentele!B205,Paskola_LNT!$B$2:$B$1000,0)),IF(AND(J204&lt;&gt;"",A205&lt;&gt;""),J204,""))</f>
        <v/>
      </c>
    </row>
    <row r="206" spans="1:10" x14ac:dyDescent="0.25">
      <c r="A206" s="16" t="str">
        <f>IF(I205="","",IF(A205&gt;='Investicijų skaičiuoklė'!$E$9*p,"",A205+1))</f>
        <v/>
      </c>
      <c r="B206" s="27" t="str">
        <f>IF(A206="","",IF(p=52,B205+7,IF(p=26,B205+14,IF(p=24,IF(MOD(A206,2)=0,EDATE('Investicijų skaičiuoklė'!$E$10,A206/2),B205+14),IF(DAY(DATE(YEAR('Investicijų skaičiuoklė'!$E$10),MONTH('Investicijų skaičiuoklė'!$E$10)+(A206-1)*(12/p),DAY('Investicijų skaičiuoklė'!$E$10)))&lt;&gt;DAY('Investicijų skaičiuoklė'!$E$10),DATE(YEAR('Investicijų skaičiuoklė'!$E$10),MONTH('Investicijų skaičiuoklė'!$E$10)+A206*(12/p)+1,0),DATE(YEAR('Investicijų skaičiuoklė'!$E$10),MONTH('Investicijų skaičiuoklė'!$E$10)+A206*(12/p),DAY('Investicijų skaičiuoklė'!$E$10)))))))</f>
        <v/>
      </c>
      <c r="C206" s="29" t="str">
        <f t="shared" si="9"/>
        <v/>
      </c>
      <c r="D206" s="29" t="str">
        <f t="shared" si="10"/>
        <v/>
      </c>
      <c r="E206" s="29" t="str">
        <f>IF(A206="","",A+SUM($D$2:D205))</f>
        <v/>
      </c>
      <c r="F206" s="29" t="str">
        <f>IF(A206="","",SUM(D$1:D206)+PV)</f>
        <v/>
      </c>
      <c r="G206" s="29" t="str">
        <f>IF(A206="","",IF(INV_Parinktys!$B$17=INV_Parinktys!$A$10,I205*( (1+rate)^(B206-B205)-1 ),I205*rate))</f>
        <v/>
      </c>
      <c r="H206" s="29" t="str">
        <f>IF(D206="","",SUM(G$1:G206))</f>
        <v/>
      </c>
      <c r="I206" s="29" t="str">
        <f t="shared" si="11"/>
        <v/>
      </c>
      <c r="J206" s="28" t="str">
        <f ca="1">_xlfn.IFNA(INDEX(Paskola_LNT!$I$2:$I$1000,MATCH(INV_Lentele!B206,Paskola_LNT!$B$2:$B$1000,0)),IF(AND(J205&lt;&gt;"",A206&lt;&gt;""),J205,""))</f>
        <v/>
      </c>
    </row>
    <row r="207" spans="1:10" x14ac:dyDescent="0.25">
      <c r="A207" s="16" t="str">
        <f>IF(I206="","",IF(A206&gt;='Investicijų skaičiuoklė'!$E$9*p,"",A206+1))</f>
        <v/>
      </c>
      <c r="B207" s="27" t="str">
        <f>IF(A207="","",IF(p=52,B206+7,IF(p=26,B206+14,IF(p=24,IF(MOD(A207,2)=0,EDATE('Investicijų skaičiuoklė'!$E$10,A207/2),B206+14),IF(DAY(DATE(YEAR('Investicijų skaičiuoklė'!$E$10),MONTH('Investicijų skaičiuoklė'!$E$10)+(A207-1)*(12/p),DAY('Investicijų skaičiuoklė'!$E$10)))&lt;&gt;DAY('Investicijų skaičiuoklė'!$E$10),DATE(YEAR('Investicijų skaičiuoklė'!$E$10),MONTH('Investicijų skaičiuoklė'!$E$10)+A207*(12/p)+1,0),DATE(YEAR('Investicijų skaičiuoklė'!$E$10),MONTH('Investicijų skaičiuoklė'!$E$10)+A207*(12/p),DAY('Investicijų skaičiuoklė'!$E$10)))))))</f>
        <v/>
      </c>
      <c r="C207" s="29" t="str">
        <f t="shared" si="9"/>
        <v/>
      </c>
      <c r="D207" s="29" t="str">
        <f t="shared" si="10"/>
        <v/>
      </c>
      <c r="E207" s="29" t="str">
        <f>IF(A207="","",A+SUM($D$2:D206))</f>
        <v/>
      </c>
      <c r="F207" s="29" t="str">
        <f>IF(A207="","",SUM(D$1:D207)+PV)</f>
        <v/>
      </c>
      <c r="G207" s="29" t="str">
        <f>IF(A207="","",IF(INV_Parinktys!$B$17=INV_Parinktys!$A$10,I206*( (1+rate)^(B207-B206)-1 ),I206*rate))</f>
        <v/>
      </c>
      <c r="H207" s="29" t="str">
        <f>IF(D207="","",SUM(G$1:G207))</f>
        <v/>
      </c>
      <c r="I207" s="29" t="str">
        <f t="shared" si="11"/>
        <v/>
      </c>
      <c r="J207" s="28" t="str">
        <f ca="1">_xlfn.IFNA(INDEX(Paskola_LNT!$I$2:$I$1000,MATCH(INV_Lentele!B207,Paskola_LNT!$B$2:$B$1000,0)),IF(AND(J206&lt;&gt;"",A207&lt;&gt;""),J206,""))</f>
        <v/>
      </c>
    </row>
    <row r="208" spans="1:10" x14ac:dyDescent="0.25">
      <c r="A208" s="16" t="str">
        <f>IF(I207="","",IF(A207&gt;='Investicijų skaičiuoklė'!$E$9*p,"",A207+1))</f>
        <v/>
      </c>
      <c r="B208" s="27" t="str">
        <f>IF(A208="","",IF(p=52,B207+7,IF(p=26,B207+14,IF(p=24,IF(MOD(A208,2)=0,EDATE('Investicijų skaičiuoklė'!$E$10,A208/2),B207+14),IF(DAY(DATE(YEAR('Investicijų skaičiuoklė'!$E$10),MONTH('Investicijų skaičiuoklė'!$E$10)+(A208-1)*(12/p),DAY('Investicijų skaičiuoklė'!$E$10)))&lt;&gt;DAY('Investicijų skaičiuoklė'!$E$10),DATE(YEAR('Investicijų skaičiuoklė'!$E$10),MONTH('Investicijų skaičiuoklė'!$E$10)+A208*(12/p)+1,0),DATE(YEAR('Investicijų skaičiuoklė'!$E$10),MONTH('Investicijų skaičiuoklė'!$E$10)+A208*(12/p),DAY('Investicijų skaičiuoklė'!$E$10)))))))</f>
        <v/>
      </c>
      <c r="C208" s="29" t="str">
        <f t="shared" si="9"/>
        <v/>
      </c>
      <c r="D208" s="29" t="str">
        <f t="shared" si="10"/>
        <v/>
      </c>
      <c r="E208" s="29" t="str">
        <f>IF(A208="","",A+SUM($D$2:D207))</f>
        <v/>
      </c>
      <c r="F208" s="29" t="str">
        <f>IF(A208="","",SUM(D$1:D208)+PV)</f>
        <v/>
      </c>
      <c r="G208" s="29" t="str">
        <f>IF(A208="","",IF(INV_Parinktys!$B$17=INV_Parinktys!$A$10,I207*( (1+rate)^(B208-B207)-1 ),I207*rate))</f>
        <v/>
      </c>
      <c r="H208" s="29" t="str">
        <f>IF(D208="","",SUM(G$1:G208))</f>
        <v/>
      </c>
      <c r="I208" s="29" t="str">
        <f t="shared" si="11"/>
        <v/>
      </c>
      <c r="J208" s="28" t="str">
        <f ca="1">_xlfn.IFNA(INDEX(Paskola_LNT!$I$2:$I$1000,MATCH(INV_Lentele!B208,Paskola_LNT!$B$2:$B$1000,0)),IF(AND(J207&lt;&gt;"",A208&lt;&gt;""),J207,""))</f>
        <v/>
      </c>
    </row>
    <row r="209" spans="1:10" x14ac:dyDescent="0.25">
      <c r="A209" s="16" t="str">
        <f>IF(I208="","",IF(A208&gt;='Investicijų skaičiuoklė'!$E$9*p,"",A208+1))</f>
        <v/>
      </c>
      <c r="B209" s="27" t="str">
        <f>IF(A209="","",IF(p=52,B208+7,IF(p=26,B208+14,IF(p=24,IF(MOD(A209,2)=0,EDATE('Investicijų skaičiuoklė'!$E$10,A209/2),B208+14),IF(DAY(DATE(YEAR('Investicijų skaičiuoklė'!$E$10),MONTH('Investicijų skaičiuoklė'!$E$10)+(A209-1)*(12/p),DAY('Investicijų skaičiuoklė'!$E$10)))&lt;&gt;DAY('Investicijų skaičiuoklė'!$E$10),DATE(YEAR('Investicijų skaičiuoklė'!$E$10),MONTH('Investicijų skaičiuoklė'!$E$10)+A209*(12/p)+1,0),DATE(YEAR('Investicijų skaičiuoklė'!$E$10),MONTH('Investicijų skaičiuoklė'!$E$10)+A209*(12/p),DAY('Investicijų skaičiuoklė'!$E$10)))))))</f>
        <v/>
      </c>
      <c r="C209" s="29" t="str">
        <f t="shared" si="9"/>
        <v/>
      </c>
      <c r="D209" s="29" t="str">
        <f t="shared" si="10"/>
        <v/>
      </c>
      <c r="E209" s="29" t="str">
        <f>IF(A209="","",A+SUM($D$2:D208))</f>
        <v/>
      </c>
      <c r="F209" s="29" t="str">
        <f>IF(A209="","",SUM(D$1:D209)+PV)</f>
        <v/>
      </c>
      <c r="G209" s="29" t="str">
        <f>IF(A209="","",IF(INV_Parinktys!$B$17=INV_Parinktys!$A$10,I208*( (1+rate)^(B209-B208)-1 ),I208*rate))</f>
        <v/>
      </c>
      <c r="H209" s="29" t="str">
        <f>IF(D209="","",SUM(G$1:G209))</f>
        <v/>
      </c>
      <c r="I209" s="29" t="str">
        <f t="shared" si="11"/>
        <v/>
      </c>
      <c r="J209" s="28" t="str">
        <f ca="1">_xlfn.IFNA(INDEX(Paskola_LNT!$I$2:$I$1000,MATCH(INV_Lentele!B209,Paskola_LNT!$B$2:$B$1000,0)),IF(AND(J208&lt;&gt;"",A209&lt;&gt;""),J208,""))</f>
        <v/>
      </c>
    </row>
    <row r="210" spans="1:10" x14ac:dyDescent="0.25">
      <c r="A210" s="16" t="str">
        <f>IF(I209="","",IF(A209&gt;='Investicijų skaičiuoklė'!$E$9*p,"",A209+1))</f>
        <v/>
      </c>
      <c r="B210" s="27" t="str">
        <f>IF(A210="","",IF(p=52,B209+7,IF(p=26,B209+14,IF(p=24,IF(MOD(A210,2)=0,EDATE('Investicijų skaičiuoklė'!$E$10,A210/2),B209+14),IF(DAY(DATE(YEAR('Investicijų skaičiuoklė'!$E$10),MONTH('Investicijų skaičiuoklė'!$E$10)+(A210-1)*(12/p),DAY('Investicijų skaičiuoklė'!$E$10)))&lt;&gt;DAY('Investicijų skaičiuoklė'!$E$10),DATE(YEAR('Investicijų skaičiuoklė'!$E$10),MONTH('Investicijų skaičiuoklė'!$E$10)+A210*(12/p)+1,0),DATE(YEAR('Investicijų skaičiuoklė'!$E$10),MONTH('Investicijų skaičiuoklė'!$E$10)+A210*(12/p),DAY('Investicijų skaičiuoklė'!$E$10)))))))</f>
        <v/>
      </c>
      <c r="C210" s="29" t="str">
        <f t="shared" si="9"/>
        <v/>
      </c>
      <c r="D210" s="29" t="str">
        <f t="shared" si="10"/>
        <v/>
      </c>
      <c r="E210" s="29" t="str">
        <f>IF(A210="","",A+SUM($D$2:D209))</f>
        <v/>
      </c>
      <c r="F210" s="29" t="str">
        <f>IF(A210="","",SUM(D$1:D210)+PV)</f>
        <v/>
      </c>
      <c r="G210" s="29" t="str">
        <f>IF(A210="","",IF(INV_Parinktys!$B$17=INV_Parinktys!$A$10,I209*( (1+rate)^(B210-B209)-1 ),I209*rate))</f>
        <v/>
      </c>
      <c r="H210" s="29" t="str">
        <f>IF(D210="","",SUM(G$1:G210))</f>
        <v/>
      </c>
      <c r="I210" s="29" t="str">
        <f t="shared" si="11"/>
        <v/>
      </c>
      <c r="J210" s="28" t="str">
        <f ca="1">_xlfn.IFNA(INDEX(Paskola_LNT!$I$2:$I$1000,MATCH(INV_Lentele!B210,Paskola_LNT!$B$2:$B$1000,0)),IF(AND(J209&lt;&gt;"",A210&lt;&gt;""),J209,""))</f>
        <v/>
      </c>
    </row>
    <row r="211" spans="1:10" x14ac:dyDescent="0.25">
      <c r="A211" s="16" t="str">
        <f>IF(I210="","",IF(A210&gt;='Investicijų skaičiuoklė'!$E$9*p,"",A210+1))</f>
        <v/>
      </c>
      <c r="B211" s="27" t="str">
        <f>IF(A211="","",IF(p=52,B210+7,IF(p=26,B210+14,IF(p=24,IF(MOD(A211,2)=0,EDATE('Investicijų skaičiuoklė'!$E$10,A211/2),B210+14),IF(DAY(DATE(YEAR('Investicijų skaičiuoklė'!$E$10),MONTH('Investicijų skaičiuoklė'!$E$10)+(A211-1)*(12/p),DAY('Investicijų skaičiuoklė'!$E$10)))&lt;&gt;DAY('Investicijų skaičiuoklė'!$E$10),DATE(YEAR('Investicijų skaičiuoklė'!$E$10),MONTH('Investicijų skaičiuoklė'!$E$10)+A211*(12/p)+1,0),DATE(YEAR('Investicijų skaičiuoklė'!$E$10),MONTH('Investicijų skaičiuoklė'!$E$10)+A211*(12/p),DAY('Investicijų skaičiuoklė'!$E$10)))))))</f>
        <v/>
      </c>
      <c r="C211" s="29" t="str">
        <f t="shared" si="9"/>
        <v/>
      </c>
      <c r="D211" s="29" t="str">
        <f t="shared" si="10"/>
        <v/>
      </c>
      <c r="E211" s="29" t="str">
        <f>IF(A211="","",A+SUM($D$2:D210))</f>
        <v/>
      </c>
      <c r="F211" s="29" t="str">
        <f>IF(A211="","",SUM(D$1:D211)+PV)</f>
        <v/>
      </c>
      <c r="G211" s="29" t="str">
        <f>IF(A211="","",IF(INV_Parinktys!$B$17=INV_Parinktys!$A$10,I210*( (1+rate)^(B211-B210)-1 ),I210*rate))</f>
        <v/>
      </c>
      <c r="H211" s="29" t="str">
        <f>IF(D211="","",SUM(G$1:G211))</f>
        <v/>
      </c>
      <c r="I211" s="29" t="str">
        <f t="shared" si="11"/>
        <v/>
      </c>
      <c r="J211" s="28" t="str">
        <f ca="1">_xlfn.IFNA(INDEX(Paskola_LNT!$I$2:$I$1000,MATCH(INV_Lentele!B211,Paskola_LNT!$B$2:$B$1000,0)),IF(AND(J210&lt;&gt;"",A211&lt;&gt;""),J210,""))</f>
        <v/>
      </c>
    </row>
    <row r="212" spans="1:10" x14ac:dyDescent="0.25">
      <c r="A212" s="16" t="str">
        <f>IF(I211="","",IF(A211&gt;='Investicijų skaičiuoklė'!$E$9*p,"",A211+1))</f>
        <v/>
      </c>
      <c r="B212" s="27" t="str">
        <f>IF(A212="","",IF(p=52,B211+7,IF(p=26,B211+14,IF(p=24,IF(MOD(A212,2)=0,EDATE('Investicijų skaičiuoklė'!$E$10,A212/2),B211+14),IF(DAY(DATE(YEAR('Investicijų skaičiuoklė'!$E$10),MONTH('Investicijų skaičiuoklė'!$E$10)+(A212-1)*(12/p),DAY('Investicijų skaičiuoklė'!$E$10)))&lt;&gt;DAY('Investicijų skaičiuoklė'!$E$10),DATE(YEAR('Investicijų skaičiuoklė'!$E$10),MONTH('Investicijų skaičiuoklė'!$E$10)+A212*(12/p)+1,0),DATE(YEAR('Investicijų skaičiuoklė'!$E$10),MONTH('Investicijų skaičiuoklė'!$E$10)+A212*(12/p),DAY('Investicijų skaičiuoklė'!$E$10)))))))</f>
        <v/>
      </c>
      <c r="C212" s="29" t="str">
        <f t="shared" si="9"/>
        <v/>
      </c>
      <c r="D212" s="29" t="str">
        <f t="shared" si="10"/>
        <v/>
      </c>
      <c r="E212" s="29" t="str">
        <f>IF(A212="","",A+SUM($D$2:D211))</f>
        <v/>
      </c>
      <c r="F212" s="29" t="str">
        <f>IF(A212="","",SUM(D$1:D212)+PV)</f>
        <v/>
      </c>
      <c r="G212" s="29" t="str">
        <f>IF(A212="","",IF(INV_Parinktys!$B$17=INV_Parinktys!$A$10,I211*( (1+rate)^(B212-B211)-1 ),I211*rate))</f>
        <v/>
      </c>
      <c r="H212" s="29" t="str">
        <f>IF(D212="","",SUM(G$1:G212))</f>
        <v/>
      </c>
      <c r="I212" s="29" t="str">
        <f t="shared" si="11"/>
        <v/>
      </c>
      <c r="J212" s="28" t="str">
        <f ca="1">_xlfn.IFNA(INDEX(Paskola_LNT!$I$2:$I$1000,MATCH(INV_Lentele!B212,Paskola_LNT!$B$2:$B$1000,0)),IF(AND(J211&lt;&gt;"",A212&lt;&gt;""),J211,""))</f>
        <v/>
      </c>
    </row>
    <row r="213" spans="1:10" x14ac:dyDescent="0.25">
      <c r="A213" s="16" t="str">
        <f>IF(I212="","",IF(A212&gt;='Investicijų skaičiuoklė'!$E$9*p,"",A212+1))</f>
        <v/>
      </c>
      <c r="B213" s="27" t="str">
        <f>IF(A213="","",IF(p=52,B212+7,IF(p=26,B212+14,IF(p=24,IF(MOD(A213,2)=0,EDATE('Investicijų skaičiuoklė'!$E$10,A213/2),B212+14),IF(DAY(DATE(YEAR('Investicijų skaičiuoklė'!$E$10),MONTH('Investicijų skaičiuoklė'!$E$10)+(A213-1)*(12/p),DAY('Investicijų skaičiuoklė'!$E$10)))&lt;&gt;DAY('Investicijų skaičiuoklė'!$E$10),DATE(YEAR('Investicijų skaičiuoklė'!$E$10),MONTH('Investicijų skaičiuoklė'!$E$10)+A213*(12/p)+1,0),DATE(YEAR('Investicijų skaičiuoklė'!$E$10),MONTH('Investicijų skaičiuoklė'!$E$10)+A213*(12/p),DAY('Investicijų skaičiuoklė'!$E$10)))))))</f>
        <v/>
      </c>
      <c r="C213" s="29" t="str">
        <f t="shared" si="9"/>
        <v/>
      </c>
      <c r="D213" s="29" t="str">
        <f t="shared" si="10"/>
        <v/>
      </c>
      <c r="E213" s="29" t="str">
        <f>IF(A213="","",A+SUM($D$2:D212))</f>
        <v/>
      </c>
      <c r="F213" s="29" t="str">
        <f>IF(A213="","",SUM(D$1:D213)+PV)</f>
        <v/>
      </c>
      <c r="G213" s="29" t="str">
        <f>IF(A213="","",IF(INV_Parinktys!$B$17=INV_Parinktys!$A$10,I212*( (1+rate)^(B213-B212)-1 ),I212*rate))</f>
        <v/>
      </c>
      <c r="H213" s="29" t="str">
        <f>IF(D213="","",SUM(G$1:G213))</f>
        <v/>
      </c>
      <c r="I213" s="29" t="str">
        <f t="shared" si="11"/>
        <v/>
      </c>
      <c r="J213" s="28" t="str">
        <f ca="1">_xlfn.IFNA(INDEX(Paskola_LNT!$I$2:$I$1000,MATCH(INV_Lentele!B213,Paskola_LNT!$B$2:$B$1000,0)),IF(AND(J212&lt;&gt;"",A213&lt;&gt;""),J212,""))</f>
        <v/>
      </c>
    </row>
    <row r="214" spans="1:10" x14ac:dyDescent="0.25">
      <c r="A214" s="16" t="str">
        <f>IF(I213="","",IF(A213&gt;='Investicijų skaičiuoklė'!$E$9*p,"",A213+1))</f>
        <v/>
      </c>
      <c r="B214" s="27" t="str">
        <f>IF(A214="","",IF(p=52,B213+7,IF(p=26,B213+14,IF(p=24,IF(MOD(A214,2)=0,EDATE('Investicijų skaičiuoklė'!$E$10,A214/2),B213+14),IF(DAY(DATE(YEAR('Investicijų skaičiuoklė'!$E$10),MONTH('Investicijų skaičiuoklė'!$E$10)+(A214-1)*(12/p),DAY('Investicijų skaičiuoklė'!$E$10)))&lt;&gt;DAY('Investicijų skaičiuoklė'!$E$10),DATE(YEAR('Investicijų skaičiuoklė'!$E$10),MONTH('Investicijų skaičiuoklė'!$E$10)+A214*(12/p)+1,0),DATE(YEAR('Investicijų skaičiuoklė'!$E$10),MONTH('Investicijų skaičiuoklė'!$E$10)+A214*(12/p),DAY('Investicijų skaičiuoklė'!$E$10)))))))</f>
        <v/>
      </c>
      <c r="C214" s="29" t="str">
        <f t="shared" si="9"/>
        <v/>
      </c>
      <c r="D214" s="29" t="str">
        <f t="shared" si="10"/>
        <v/>
      </c>
      <c r="E214" s="29" t="str">
        <f>IF(A214="","",A+SUM($D$2:D213))</f>
        <v/>
      </c>
      <c r="F214" s="29" t="str">
        <f>IF(A214="","",SUM(D$1:D214)+PV)</f>
        <v/>
      </c>
      <c r="G214" s="29" t="str">
        <f>IF(A214="","",IF(INV_Parinktys!$B$17=INV_Parinktys!$A$10,I213*( (1+rate)^(B214-B213)-1 ),I213*rate))</f>
        <v/>
      </c>
      <c r="H214" s="29" t="str">
        <f>IF(D214="","",SUM(G$1:G214))</f>
        <v/>
      </c>
      <c r="I214" s="29" t="str">
        <f t="shared" si="11"/>
        <v/>
      </c>
      <c r="J214" s="28" t="str">
        <f ca="1">_xlfn.IFNA(INDEX(Paskola_LNT!$I$2:$I$1000,MATCH(INV_Lentele!B214,Paskola_LNT!$B$2:$B$1000,0)),IF(AND(J213&lt;&gt;"",A214&lt;&gt;""),J213,""))</f>
        <v/>
      </c>
    </row>
    <row r="215" spans="1:10" x14ac:dyDescent="0.25">
      <c r="A215" s="16" t="str">
        <f>IF(I214="","",IF(A214&gt;='Investicijų skaičiuoklė'!$E$9*p,"",A214+1))</f>
        <v/>
      </c>
      <c r="B215" s="27" t="str">
        <f>IF(A215="","",IF(p=52,B214+7,IF(p=26,B214+14,IF(p=24,IF(MOD(A215,2)=0,EDATE('Investicijų skaičiuoklė'!$E$10,A215/2),B214+14),IF(DAY(DATE(YEAR('Investicijų skaičiuoklė'!$E$10),MONTH('Investicijų skaičiuoklė'!$E$10)+(A215-1)*(12/p),DAY('Investicijų skaičiuoklė'!$E$10)))&lt;&gt;DAY('Investicijų skaičiuoklė'!$E$10),DATE(YEAR('Investicijų skaičiuoklė'!$E$10),MONTH('Investicijų skaičiuoklė'!$E$10)+A215*(12/p)+1,0),DATE(YEAR('Investicijų skaičiuoklė'!$E$10),MONTH('Investicijų skaičiuoklė'!$E$10)+A215*(12/p),DAY('Investicijų skaičiuoklė'!$E$10)))))))</f>
        <v/>
      </c>
      <c r="C215" s="29" t="str">
        <f t="shared" si="9"/>
        <v/>
      </c>
      <c r="D215" s="29" t="str">
        <f t="shared" si="10"/>
        <v/>
      </c>
      <c r="E215" s="29" t="str">
        <f>IF(A215="","",A+SUM($D$2:D214))</f>
        <v/>
      </c>
      <c r="F215" s="29" t="str">
        <f>IF(A215="","",SUM(D$1:D215)+PV)</f>
        <v/>
      </c>
      <c r="G215" s="29" t="str">
        <f>IF(A215="","",IF(INV_Parinktys!$B$17=INV_Parinktys!$A$10,I214*( (1+rate)^(B215-B214)-1 ),I214*rate))</f>
        <v/>
      </c>
      <c r="H215" s="29" t="str">
        <f>IF(D215="","",SUM(G$1:G215))</f>
        <v/>
      </c>
      <c r="I215" s="29" t="str">
        <f t="shared" si="11"/>
        <v/>
      </c>
      <c r="J215" s="28" t="str">
        <f ca="1">_xlfn.IFNA(INDEX(Paskola_LNT!$I$2:$I$1000,MATCH(INV_Lentele!B215,Paskola_LNT!$B$2:$B$1000,0)),IF(AND(J214&lt;&gt;"",A215&lt;&gt;""),J214,""))</f>
        <v/>
      </c>
    </row>
    <row r="216" spans="1:10" x14ac:dyDescent="0.25">
      <c r="A216" s="16" t="str">
        <f>IF(I215="","",IF(A215&gt;='Investicijų skaičiuoklė'!$E$9*p,"",A215+1))</f>
        <v/>
      </c>
      <c r="B216" s="27" t="str">
        <f>IF(A216="","",IF(p=52,B215+7,IF(p=26,B215+14,IF(p=24,IF(MOD(A216,2)=0,EDATE('Investicijų skaičiuoklė'!$E$10,A216/2),B215+14),IF(DAY(DATE(YEAR('Investicijų skaičiuoklė'!$E$10),MONTH('Investicijų skaičiuoklė'!$E$10)+(A216-1)*(12/p),DAY('Investicijų skaičiuoklė'!$E$10)))&lt;&gt;DAY('Investicijų skaičiuoklė'!$E$10),DATE(YEAR('Investicijų skaičiuoklė'!$E$10),MONTH('Investicijų skaičiuoklė'!$E$10)+A216*(12/p)+1,0),DATE(YEAR('Investicijų skaičiuoklė'!$E$10),MONTH('Investicijų skaičiuoklė'!$E$10)+A216*(12/p),DAY('Investicijų skaičiuoklė'!$E$10)))))))</f>
        <v/>
      </c>
      <c r="C216" s="29" t="str">
        <f t="shared" si="9"/>
        <v/>
      </c>
      <c r="D216" s="29" t="str">
        <f t="shared" si="10"/>
        <v/>
      </c>
      <c r="E216" s="29" t="str">
        <f>IF(A216="","",A+SUM($D$2:D215))</f>
        <v/>
      </c>
      <c r="F216" s="29" t="str">
        <f>IF(A216="","",SUM(D$1:D216)+PV)</f>
        <v/>
      </c>
      <c r="G216" s="29" t="str">
        <f>IF(A216="","",IF(INV_Parinktys!$B$17=INV_Parinktys!$A$10,I215*( (1+rate)^(B216-B215)-1 ),I215*rate))</f>
        <v/>
      </c>
      <c r="H216" s="29" t="str">
        <f>IF(D216="","",SUM(G$1:G216))</f>
        <v/>
      </c>
      <c r="I216" s="29" t="str">
        <f t="shared" si="11"/>
        <v/>
      </c>
      <c r="J216" s="28" t="str">
        <f ca="1">_xlfn.IFNA(INDEX(Paskola_LNT!$I$2:$I$1000,MATCH(INV_Lentele!B216,Paskola_LNT!$B$2:$B$1000,0)),IF(AND(J215&lt;&gt;"",A216&lt;&gt;""),J215,""))</f>
        <v/>
      </c>
    </row>
    <row r="217" spans="1:10" x14ac:dyDescent="0.25">
      <c r="A217" s="16" t="str">
        <f>IF(I216="","",IF(A216&gt;='Investicijų skaičiuoklė'!$E$9*p,"",A216+1))</f>
        <v/>
      </c>
      <c r="B217" s="27" t="str">
        <f>IF(A217="","",IF(p=52,B216+7,IF(p=26,B216+14,IF(p=24,IF(MOD(A217,2)=0,EDATE('Investicijų skaičiuoklė'!$E$10,A217/2),B216+14),IF(DAY(DATE(YEAR('Investicijų skaičiuoklė'!$E$10),MONTH('Investicijų skaičiuoklė'!$E$10)+(A217-1)*(12/p),DAY('Investicijų skaičiuoklė'!$E$10)))&lt;&gt;DAY('Investicijų skaičiuoklė'!$E$10),DATE(YEAR('Investicijų skaičiuoklė'!$E$10),MONTH('Investicijų skaičiuoklė'!$E$10)+A217*(12/p)+1,0),DATE(YEAR('Investicijų skaičiuoklė'!$E$10),MONTH('Investicijų skaičiuoklė'!$E$10)+A217*(12/p),DAY('Investicijų skaičiuoklė'!$E$10)))))))</f>
        <v/>
      </c>
      <c r="C217" s="29" t="str">
        <f t="shared" si="9"/>
        <v/>
      </c>
      <c r="D217" s="29" t="str">
        <f t="shared" si="10"/>
        <v/>
      </c>
      <c r="E217" s="29" t="str">
        <f>IF(A217="","",A+SUM($D$2:D216))</f>
        <v/>
      </c>
      <c r="F217" s="29" t="str">
        <f>IF(A217="","",SUM(D$1:D217)+PV)</f>
        <v/>
      </c>
      <c r="G217" s="29" t="str">
        <f>IF(A217="","",IF(INV_Parinktys!$B$17=INV_Parinktys!$A$10,I216*( (1+rate)^(B217-B216)-1 ),I216*rate))</f>
        <v/>
      </c>
      <c r="H217" s="29" t="str">
        <f>IF(D217="","",SUM(G$1:G217))</f>
        <v/>
      </c>
      <c r="I217" s="29" t="str">
        <f t="shared" si="11"/>
        <v/>
      </c>
      <c r="J217" s="28" t="str">
        <f ca="1">_xlfn.IFNA(INDEX(Paskola_LNT!$I$2:$I$1000,MATCH(INV_Lentele!B217,Paskola_LNT!$B$2:$B$1000,0)),IF(AND(J216&lt;&gt;"",A217&lt;&gt;""),J216,""))</f>
        <v/>
      </c>
    </row>
    <row r="218" spans="1:10" x14ac:dyDescent="0.25">
      <c r="A218" s="16" t="str">
        <f>IF(I217="","",IF(A217&gt;='Investicijų skaičiuoklė'!$E$9*p,"",A217+1))</f>
        <v/>
      </c>
      <c r="B218" s="27" t="str">
        <f>IF(A218="","",IF(p=52,B217+7,IF(p=26,B217+14,IF(p=24,IF(MOD(A218,2)=0,EDATE('Investicijų skaičiuoklė'!$E$10,A218/2),B217+14),IF(DAY(DATE(YEAR('Investicijų skaičiuoklė'!$E$10),MONTH('Investicijų skaičiuoklė'!$E$10)+(A218-1)*(12/p),DAY('Investicijų skaičiuoklė'!$E$10)))&lt;&gt;DAY('Investicijų skaičiuoklė'!$E$10),DATE(YEAR('Investicijų skaičiuoklė'!$E$10),MONTH('Investicijų skaičiuoklė'!$E$10)+A218*(12/p)+1,0),DATE(YEAR('Investicijų skaičiuoklė'!$E$10),MONTH('Investicijų skaičiuoklė'!$E$10)+A218*(12/p),DAY('Investicijų skaičiuoklė'!$E$10)))))))</f>
        <v/>
      </c>
      <c r="C218" s="29" t="str">
        <f t="shared" si="9"/>
        <v/>
      </c>
      <c r="D218" s="29" t="str">
        <f t="shared" si="10"/>
        <v/>
      </c>
      <c r="E218" s="29" t="str">
        <f>IF(A218="","",A+SUM($D$2:D217))</f>
        <v/>
      </c>
      <c r="F218" s="29" t="str">
        <f>IF(A218="","",SUM(D$1:D218)+PV)</f>
        <v/>
      </c>
      <c r="G218" s="29" t="str">
        <f>IF(A218="","",IF(INV_Parinktys!$B$17=INV_Parinktys!$A$10,I217*( (1+rate)^(B218-B217)-1 ),I217*rate))</f>
        <v/>
      </c>
      <c r="H218" s="29" t="str">
        <f>IF(D218="","",SUM(G$1:G218))</f>
        <v/>
      </c>
      <c r="I218" s="29" t="str">
        <f t="shared" si="11"/>
        <v/>
      </c>
      <c r="J218" s="28" t="str">
        <f ca="1">_xlfn.IFNA(INDEX(Paskola_LNT!$I$2:$I$1000,MATCH(INV_Lentele!B218,Paskola_LNT!$B$2:$B$1000,0)),IF(AND(J217&lt;&gt;"",A218&lt;&gt;""),J217,""))</f>
        <v/>
      </c>
    </row>
    <row r="219" spans="1:10" x14ac:dyDescent="0.25">
      <c r="A219" s="16" t="str">
        <f>IF(I218="","",IF(A218&gt;='Investicijų skaičiuoklė'!$E$9*p,"",A218+1))</f>
        <v/>
      </c>
      <c r="B219" s="27" t="str">
        <f>IF(A219="","",IF(p=52,B218+7,IF(p=26,B218+14,IF(p=24,IF(MOD(A219,2)=0,EDATE('Investicijų skaičiuoklė'!$E$10,A219/2),B218+14),IF(DAY(DATE(YEAR('Investicijų skaičiuoklė'!$E$10),MONTH('Investicijų skaičiuoklė'!$E$10)+(A219-1)*(12/p),DAY('Investicijų skaičiuoklė'!$E$10)))&lt;&gt;DAY('Investicijų skaičiuoklė'!$E$10),DATE(YEAR('Investicijų skaičiuoklė'!$E$10),MONTH('Investicijų skaičiuoklė'!$E$10)+A219*(12/p)+1,0),DATE(YEAR('Investicijų skaičiuoklė'!$E$10),MONTH('Investicijų skaičiuoklė'!$E$10)+A219*(12/p),DAY('Investicijų skaičiuoklė'!$E$10)))))))</f>
        <v/>
      </c>
      <c r="C219" s="29" t="str">
        <f t="shared" si="9"/>
        <v/>
      </c>
      <c r="D219" s="29" t="str">
        <f t="shared" si="10"/>
        <v/>
      </c>
      <c r="E219" s="29" t="str">
        <f>IF(A219="","",A+SUM($D$2:D218))</f>
        <v/>
      </c>
      <c r="F219" s="29" t="str">
        <f>IF(A219="","",SUM(D$1:D219)+PV)</f>
        <v/>
      </c>
      <c r="G219" s="29" t="str">
        <f>IF(A219="","",IF(INV_Parinktys!$B$17=INV_Parinktys!$A$10,I218*( (1+rate)^(B219-B218)-1 ),I218*rate))</f>
        <v/>
      </c>
      <c r="H219" s="29" t="str">
        <f>IF(D219="","",SUM(G$1:G219))</f>
        <v/>
      </c>
      <c r="I219" s="29" t="str">
        <f t="shared" si="11"/>
        <v/>
      </c>
      <c r="J219" s="28" t="str">
        <f ca="1">_xlfn.IFNA(INDEX(Paskola_LNT!$I$2:$I$1000,MATCH(INV_Lentele!B219,Paskola_LNT!$B$2:$B$1000,0)),IF(AND(J218&lt;&gt;"",A219&lt;&gt;""),J218,""))</f>
        <v/>
      </c>
    </row>
    <row r="220" spans="1:10" x14ac:dyDescent="0.25">
      <c r="A220" s="16" t="str">
        <f>IF(I219="","",IF(A219&gt;='Investicijų skaičiuoklė'!$E$9*p,"",A219+1))</f>
        <v/>
      </c>
      <c r="B220" s="27" t="str">
        <f>IF(A220="","",IF(p=52,B219+7,IF(p=26,B219+14,IF(p=24,IF(MOD(A220,2)=0,EDATE('Investicijų skaičiuoklė'!$E$10,A220/2),B219+14),IF(DAY(DATE(YEAR('Investicijų skaičiuoklė'!$E$10),MONTH('Investicijų skaičiuoklė'!$E$10)+(A220-1)*(12/p),DAY('Investicijų skaičiuoklė'!$E$10)))&lt;&gt;DAY('Investicijų skaičiuoklė'!$E$10),DATE(YEAR('Investicijų skaičiuoklė'!$E$10),MONTH('Investicijų skaičiuoklė'!$E$10)+A220*(12/p)+1,0),DATE(YEAR('Investicijų skaičiuoklė'!$E$10),MONTH('Investicijų skaičiuoklė'!$E$10)+A220*(12/p),DAY('Investicijų skaičiuoklė'!$E$10)))))))</f>
        <v/>
      </c>
      <c r="C220" s="29" t="str">
        <f t="shared" si="9"/>
        <v/>
      </c>
      <c r="D220" s="29" t="str">
        <f t="shared" si="10"/>
        <v/>
      </c>
      <c r="E220" s="29" t="str">
        <f>IF(A220="","",A+SUM($D$2:D219))</f>
        <v/>
      </c>
      <c r="F220" s="29" t="str">
        <f>IF(A220="","",SUM(D$1:D220)+PV)</f>
        <v/>
      </c>
      <c r="G220" s="29" t="str">
        <f>IF(A220="","",IF(INV_Parinktys!$B$17=INV_Parinktys!$A$10,I219*( (1+rate)^(B220-B219)-1 ),I219*rate))</f>
        <v/>
      </c>
      <c r="H220" s="29" t="str">
        <f>IF(D220="","",SUM(G$1:G220))</f>
        <v/>
      </c>
      <c r="I220" s="29" t="str">
        <f t="shared" si="11"/>
        <v/>
      </c>
      <c r="J220" s="28" t="str">
        <f ca="1">_xlfn.IFNA(INDEX(Paskola_LNT!$I$2:$I$1000,MATCH(INV_Lentele!B220,Paskola_LNT!$B$2:$B$1000,0)),IF(AND(J219&lt;&gt;"",A220&lt;&gt;""),J219,""))</f>
        <v/>
      </c>
    </row>
    <row r="221" spans="1:10" x14ac:dyDescent="0.25">
      <c r="A221" s="16" t="str">
        <f>IF(I220="","",IF(A220&gt;='Investicijų skaičiuoklė'!$E$9*p,"",A220+1))</f>
        <v/>
      </c>
      <c r="B221" s="27" t="str">
        <f>IF(A221="","",IF(p=52,B220+7,IF(p=26,B220+14,IF(p=24,IF(MOD(A221,2)=0,EDATE('Investicijų skaičiuoklė'!$E$10,A221/2),B220+14),IF(DAY(DATE(YEAR('Investicijų skaičiuoklė'!$E$10),MONTH('Investicijų skaičiuoklė'!$E$10)+(A221-1)*(12/p),DAY('Investicijų skaičiuoklė'!$E$10)))&lt;&gt;DAY('Investicijų skaičiuoklė'!$E$10),DATE(YEAR('Investicijų skaičiuoklė'!$E$10),MONTH('Investicijų skaičiuoklė'!$E$10)+A221*(12/p)+1,0),DATE(YEAR('Investicijų skaičiuoklė'!$E$10),MONTH('Investicijų skaičiuoklė'!$E$10)+A221*(12/p),DAY('Investicijų skaičiuoklė'!$E$10)))))))</f>
        <v/>
      </c>
      <c r="C221" s="29" t="str">
        <f t="shared" si="9"/>
        <v/>
      </c>
      <c r="D221" s="29" t="str">
        <f t="shared" si="10"/>
        <v/>
      </c>
      <c r="E221" s="29" t="str">
        <f>IF(A221="","",A+SUM($D$2:D220))</f>
        <v/>
      </c>
      <c r="F221" s="29" t="str">
        <f>IF(A221="","",SUM(D$1:D221)+PV)</f>
        <v/>
      </c>
      <c r="G221" s="29" t="str">
        <f>IF(A221="","",IF(INV_Parinktys!$B$17=INV_Parinktys!$A$10,I220*( (1+rate)^(B221-B220)-1 ),I220*rate))</f>
        <v/>
      </c>
      <c r="H221" s="29" t="str">
        <f>IF(D221="","",SUM(G$1:G221))</f>
        <v/>
      </c>
      <c r="I221" s="29" t="str">
        <f t="shared" si="11"/>
        <v/>
      </c>
      <c r="J221" s="28" t="str">
        <f ca="1">_xlfn.IFNA(INDEX(Paskola_LNT!$I$2:$I$1000,MATCH(INV_Lentele!B221,Paskola_LNT!$B$2:$B$1000,0)),IF(AND(J220&lt;&gt;"",A221&lt;&gt;""),J220,""))</f>
        <v/>
      </c>
    </row>
    <row r="222" spans="1:10" x14ac:dyDescent="0.25">
      <c r="A222" s="16" t="str">
        <f>IF(I221="","",IF(A221&gt;='Investicijų skaičiuoklė'!$E$9*p,"",A221+1))</f>
        <v/>
      </c>
      <c r="B222" s="27" t="str">
        <f>IF(A222="","",IF(p=52,B221+7,IF(p=26,B221+14,IF(p=24,IF(MOD(A222,2)=0,EDATE('Investicijų skaičiuoklė'!$E$10,A222/2),B221+14),IF(DAY(DATE(YEAR('Investicijų skaičiuoklė'!$E$10),MONTH('Investicijų skaičiuoklė'!$E$10)+(A222-1)*(12/p),DAY('Investicijų skaičiuoklė'!$E$10)))&lt;&gt;DAY('Investicijų skaičiuoklė'!$E$10),DATE(YEAR('Investicijų skaičiuoklė'!$E$10),MONTH('Investicijų skaičiuoklė'!$E$10)+A222*(12/p)+1,0),DATE(YEAR('Investicijų skaičiuoklė'!$E$10),MONTH('Investicijų skaičiuoklė'!$E$10)+A222*(12/p),DAY('Investicijų skaičiuoklė'!$E$10)))))))</f>
        <v/>
      </c>
      <c r="C222" s="29" t="str">
        <f t="shared" si="9"/>
        <v/>
      </c>
      <c r="D222" s="29" t="str">
        <f t="shared" si="10"/>
        <v/>
      </c>
      <c r="E222" s="29" t="str">
        <f>IF(A222="","",A+SUM($D$2:D221))</f>
        <v/>
      </c>
      <c r="F222" s="29" t="str">
        <f>IF(A222="","",SUM(D$1:D222)+PV)</f>
        <v/>
      </c>
      <c r="G222" s="29" t="str">
        <f>IF(A222="","",IF(INV_Parinktys!$B$17=INV_Parinktys!$A$10,I221*( (1+rate)^(B222-B221)-1 ),I221*rate))</f>
        <v/>
      </c>
      <c r="H222" s="29" t="str">
        <f>IF(D222="","",SUM(G$1:G222))</f>
        <v/>
      </c>
      <c r="I222" s="29" t="str">
        <f t="shared" si="11"/>
        <v/>
      </c>
      <c r="J222" s="28" t="str">
        <f ca="1">_xlfn.IFNA(INDEX(Paskola_LNT!$I$2:$I$1000,MATCH(INV_Lentele!B222,Paskola_LNT!$B$2:$B$1000,0)),IF(AND(J221&lt;&gt;"",A222&lt;&gt;""),J221,""))</f>
        <v/>
      </c>
    </row>
    <row r="223" spans="1:10" x14ac:dyDescent="0.25">
      <c r="A223" s="16" t="str">
        <f>IF(I222="","",IF(A222&gt;='Investicijų skaičiuoklė'!$E$9*p,"",A222+1))</f>
        <v/>
      </c>
      <c r="B223" s="27" t="str">
        <f>IF(A223="","",IF(p=52,B222+7,IF(p=26,B222+14,IF(p=24,IF(MOD(A223,2)=0,EDATE('Investicijų skaičiuoklė'!$E$10,A223/2),B222+14),IF(DAY(DATE(YEAR('Investicijų skaičiuoklė'!$E$10),MONTH('Investicijų skaičiuoklė'!$E$10)+(A223-1)*(12/p),DAY('Investicijų skaičiuoklė'!$E$10)))&lt;&gt;DAY('Investicijų skaičiuoklė'!$E$10),DATE(YEAR('Investicijų skaičiuoklė'!$E$10),MONTH('Investicijų skaičiuoklė'!$E$10)+A223*(12/p)+1,0),DATE(YEAR('Investicijų skaičiuoklė'!$E$10),MONTH('Investicijų skaičiuoklė'!$E$10)+A223*(12/p),DAY('Investicijų skaičiuoklė'!$E$10)))))))</f>
        <v/>
      </c>
      <c r="C223" s="29" t="str">
        <f t="shared" si="9"/>
        <v/>
      </c>
      <c r="D223" s="29" t="str">
        <f t="shared" si="10"/>
        <v/>
      </c>
      <c r="E223" s="29" t="str">
        <f>IF(A223="","",A+SUM($D$2:D222))</f>
        <v/>
      </c>
      <c r="F223" s="29" t="str">
        <f>IF(A223="","",SUM(D$1:D223)+PV)</f>
        <v/>
      </c>
      <c r="G223" s="29" t="str">
        <f>IF(A223="","",IF(INV_Parinktys!$B$17=INV_Parinktys!$A$10,I222*( (1+rate)^(B223-B222)-1 ),I222*rate))</f>
        <v/>
      </c>
      <c r="H223" s="29" t="str">
        <f>IF(D223="","",SUM(G$1:G223))</f>
        <v/>
      </c>
      <c r="I223" s="29" t="str">
        <f t="shared" si="11"/>
        <v/>
      </c>
      <c r="J223" s="28" t="str">
        <f ca="1">_xlfn.IFNA(INDEX(Paskola_LNT!$I$2:$I$1000,MATCH(INV_Lentele!B223,Paskola_LNT!$B$2:$B$1000,0)),IF(AND(J222&lt;&gt;"",A223&lt;&gt;""),J222,""))</f>
        <v/>
      </c>
    </row>
    <row r="224" spans="1:10" x14ac:dyDescent="0.25">
      <c r="A224" s="16" t="str">
        <f>IF(I223="","",IF(A223&gt;='Investicijų skaičiuoklė'!$E$9*p,"",A223+1))</f>
        <v/>
      </c>
      <c r="B224" s="27" t="str">
        <f>IF(A224="","",IF(p=52,B223+7,IF(p=26,B223+14,IF(p=24,IF(MOD(A224,2)=0,EDATE('Investicijų skaičiuoklė'!$E$10,A224/2),B223+14),IF(DAY(DATE(YEAR('Investicijų skaičiuoklė'!$E$10),MONTH('Investicijų skaičiuoklė'!$E$10)+(A224-1)*(12/p),DAY('Investicijų skaičiuoklė'!$E$10)))&lt;&gt;DAY('Investicijų skaičiuoklė'!$E$10),DATE(YEAR('Investicijų skaičiuoklė'!$E$10),MONTH('Investicijų skaičiuoklė'!$E$10)+A224*(12/p)+1,0),DATE(YEAR('Investicijų skaičiuoklė'!$E$10),MONTH('Investicijų skaičiuoklė'!$E$10)+A224*(12/p),DAY('Investicijų skaičiuoklė'!$E$10)))))))</f>
        <v/>
      </c>
      <c r="C224" s="29" t="str">
        <f t="shared" si="9"/>
        <v/>
      </c>
      <c r="D224" s="29" t="str">
        <f t="shared" si="10"/>
        <v/>
      </c>
      <c r="E224" s="29" t="str">
        <f>IF(A224="","",A+SUM($D$2:D223))</f>
        <v/>
      </c>
      <c r="F224" s="29" t="str">
        <f>IF(A224="","",SUM(D$1:D224)+PV)</f>
        <v/>
      </c>
      <c r="G224" s="29" t="str">
        <f>IF(A224="","",IF(INV_Parinktys!$B$17=INV_Parinktys!$A$10,I223*( (1+rate)^(B224-B223)-1 ),I223*rate))</f>
        <v/>
      </c>
      <c r="H224" s="29" t="str">
        <f>IF(D224="","",SUM(G$1:G224))</f>
        <v/>
      </c>
      <c r="I224" s="29" t="str">
        <f t="shared" si="11"/>
        <v/>
      </c>
      <c r="J224" s="28" t="str">
        <f ca="1">_xlfn.IFNA(INDEX(Paskola_LNT!$I$2:$I$1000,MATCH(INV_Lentele!B224,Paskola_LNT!$B$2:$B$1000,0)),IF(AND(J223&lt;&gt;"",A224&lt;&gt;""),J223,""))</f>
        <v/>
      </c>
    </row>
    <row r="225" spans="1:10" x14ac:dyDescent="0.25">
      <c r="A225" s="16" t="str">
        <f>IF(I224="","",IF(A224&gt;='Investicijų skaičiuoklė'!$E$9*p,"",A224+1))</f>
        <v/>
      </c>
      <c r="B225" s="27" t="str">
        <f>IF(A225="","",IF(p=52,B224+7,IF(p=26,B224+14,IF(p=24,IF(MOD(A225,2)=0,EDATE('Investicijų skaičiuoklė'!$E$10,A225/2),B224+14),IF(DAY(DATE(YEAR('Investicijų skaičiuoklė'!$E$10),MONTH('Investicijų skaičiuoklė'!$E$10)+(A225-1)*(12/p),DAY('Investicijų skaičiuoklė'!$E$10)))&lt;&gt;DAY('Investicijų skaičiuoklė'!$E$10),DATE(YEAR('Investicijų skaičiuoklė'!$E$10),MONTH('Investicijų skaičiuoklė'!$E$10)+A225*(12/p)+1,0),DATE(YEAR('Investicijų skaičiuoklė'!$E$10),MONTH('Investicijų skaičiuoklė'!$E$10)+A225*(12/p),DAY('Investicijų skaičiuoklė'!$E$10)))))))</f>
        <v/>
      </c>
      <c r="C225" s="29" t="str">
        <f t="shared" si="9"/>
        <v/>
      </c>
      <c r="D225" s="29" t="str">
        <f t="shared" si="10"/>
        <v/>
      </c>
      <c r="E225" s="29" t="str">
        <f>IF(A225="","",A+SUM($D$2:D224))</f>
        <v/>
      </c>
      <c r="F225" s="29" t="str">
        <f>IF(A225="","",SUM(D$1:D225)+PV)</f>
        <v/>
      </c>
      <c r="G225" s="29" t="str">
        <f>IF(A225="","",IF(INV_Parinktys!$B$17=INV_Parinktys!$A$10,I224*( (1+rate)^(B225-B224)-1 ),I224*rate))</f>
        <v/>
      </c>
      <c r="H225" s="29" t="str">
        <f>IF(D225="","",SUM(G$1:G225))</f>
        <v/>
      </c>
      <c r="I225" s="29" t="str">
        <f t="shared" si="11"/>
        <v/>
      </c>
      <c r="J225" s="28" t="str">
        <f ca="1">_xlfn.IFNA(INDEX(Paskola_LNT!$I$2:$I$1000,MATCH(INV_Lentele!B225,Paskola_LNT!$B$2:$B$1000,0)),IF(AND(J224&lt;&gt;"",A225&lt;&gt;""),J224,""))</f>
        <v/>
      </c>
    </row>
    <row r="226" spans="1:10" x14ac:dyDescent="0.25">
      <c r="A226" s="16" t="str">
        <f>IF(I225="","",IF(A225&gt;='Investicijų skaičiuoklė'!$E$9*p,"",A225+1))</f>
        <v/>
      </c>
      <c r="B226" s="27" t="str">
        <f>IF(A226="","",IF(p=52,B225+7,IF(p=26,B225+14,IF(p=24,IF(MOD(A226,2)=0,EDATE('Investicijų skaičiuoklė'!$E$10,A226/2),B225+14),IF(DAY(DATE(YEAR('Investicijų skaičiuoklė'!$E$10),MONTH('Investicijų skaičiuoklė'!$E$10)+(A226-1)*(12/p),DAY('Investicijų skaičiuoklė'!$E$10)))&lt;&gt;DAY('Investicijų skaičiuoklė'!$E$10),DATE(YEAR('Investicijų skaičiuoklė'!$E$10),MONTH('Investicijų skaičiuoklė'!$E$10)+A226*(12/p)+1,0),DATE(YEAR('Investicijų skaičiuoklė'!$E$10),MONTH('Investicijų skaičiuoklė'!$E$10)+A226*(12/p),DAY('Investicijų skaičiuoklė'!$E$10)))))))</f>
        <v/>
      </c>
      <c r="C226" s="29" t="str">
        <f t="shared" si="9"/>
        <v/>
      </c>
      <c r="D226" s="29" t="str">
        <f t="shared" si="10"/>
        <v/>
      </c>
      <c r="E226" s="29" t="str">
        <f>IF(A226="","",A+SUM($D$2:D225))</f>
        <v/>
      </c>
      <c r="F226" s="29" t="str">
        <f>IF(A226="","",SUM(D$1:D226)+PV)</f>
        <v/>
      </c>
      <c r="G226" s="29" t="str">
        <f>IF(A226="","",IF(INV_Parinktys!$B$17=INV_Parinktys!$A$10,I225*( (1+rate)^(B226-B225)-1 ),I225*rate))</f>
        <v/>
      </c>
      <c r="H226" s="29" t="str">
        <f>IF(D226="","",SUM(G$1:G226))</f>
        <v/>
      </c>
      <c r="I226" s="29" t="str">
        <f t="shared" si="11"/>
        <v/>
      </c>
      <c r="J226" s="28" t="str">
        <f ca="1">_xlfn.IFNA(INDEX(Paskola_LNT!$I$2:$I$1000,MATCH(INV_Lentele!B226,Paskola_LNT!$B$2:$B$1000,0)),IF(AND(J225&lt;&gt;"",A226&lt;&gt;""),J225,""))</f>
        <v/>
      </c>
    </row>
    <row r="227" spans="1:10" x14ac:dyDescent="0.25">
      <c r="A227" s="16" t="str">
        <f>IF(I226="","",IF(A226&gt;='Investicijų skaičiuoklė'!$E$9*p,"",A226+1))</f>
        <v/>
      </c>
      <c r="B227" s="27" t="str">
        <f>IF(A227="","",IF(p=52,B226+7,IF(p=26,B226+14,IF(p=24,IF(MOD(A227,2)=0,EDATE('Investicijų skaičiuoklė'!$E$10,A227/2),B226+14),IF(DAY(DATE(YEAR('Investicijų skaičiuoklė'!$E$10),MONTH('Investicijų skaičiuoklė'!$E$10)+(A227-1)*(12/p),DAY('Investicijų skaičiuoklė'!$E$10)))&lt;&gt;DAY('Investicijų skaičiuoklė'!$E$10),DATE(YEAR('Investicijų skaičiuoklė'!$E$10),MONTH('Investicijų skaičiuoklė'!$E$10)+A227*(12/p)+1,0),DATE(YEAR('Investicijų skaičiuoklė'!$E$10),MONTH('Investicijų skaičiuoklė'!$E$10)+A227*(12/p),DAY('Investicijų skaičiuoklė'!$E$10)))))))</f>
        <v/>
      </c>
      <c r="C227" s="29" t="str">
        <f t="shared" si="9"/>
        <v/>
      </c>
      <c r="D227" s="29" t="str">
        <f t="shared" si="10"/>
        <v/>
      </c>
      <c r="E227" s="29" t="str">
        <f>IF(A227="","",A+SUM($D$2:D226))</f>
        <v/>
      </c>
      <c r="F227" s="29" t="str">
        <f>IF(A227="","",SUM(D$1:D227)+PV)</f>
        <v/>
      </c>
      <c r="G227" s="29" t="str">
        <f>IF(A227="","",IF(INV_Parinktys!$B$17=INV_Parinktys!$A$10,I226*( (1+rate)^(B227-B226)-1 ),I226*rate))</f>
        <v/>
      </c>
      <c r="H227" s="29" t="str">
        <f>IF(D227="","",SUM(G$1:G227))</f>
        <v/>
      </c>
      <c r="I227" s="29" t="str">
        <f t="shared" si="11"/>
        <v/>
      </c>
      <c r="J227" s="28" t="str">
        <f ca="1">_xlfn.IFNA(INDEX(Paskola_LNT!$I$2:$I$1000,MATCH(INV_Lentele!B227,Paskola_LNT!$B$2:$B$1000,0)),IF(AND(J226&lt;&gt;"",A227&lt;&gt;""),J226,""))</f>
        <v/>
      </c>
    </row>
    <row r="228" spans="1:10" x14ac:dyDescent="0.25">
      <c r="A228" s="16" t="str">
        <f>IF(I227="","",IF(A227&gt;='Investicijų skaičiuoklė'!$E$9*p,"",A227+1))</f>
        <v/>
      </c>
      <c r="B228" s="27" t="str">
        <f>IF(A228="","",IF(p=52,B227+7,IF(p=26,B227+14,IF(p=24,IF(MOD(A228,2)=0,EDATE('Investicijų skaičiuoklė'!$E$10,A228/2),B227+14),IF(DAY(DATE(YEAR('Investicijų skaičiuoklė'!$E$10),MONTH('Investicijų skaičiuoklė'!$E$10)+(A228-1)*(12/p),DAY('Investicijų skaičiuoklė'!$E$10)))&lt;&gt;DAY('Investicijų skaičiuoklė'!$E$10),DATE(YEAR('Investicijų skaičiuoklė'!$E$10),MONTH('Investicijų skaičiuoklė'!$E$10)+A228*(12/p)+1,0),DATE(YEAR('Investicijų skaičiuoklė'!$E$10),MONTH('Investicijų skaičiuoklė'!$E$10)+A228*(12/p),DAY('Investicijų skaičiuoklė'!$E$10)))))))</f>
        <v/>
      </c>
      <c r="C228" s="29" t="str">
        <f t="shared" si="9"/>
        <v/>
      </c>
      <c r="D228" s="29" t="str">
        <f t="shared" si="10"/>
        <v/>
      </c>
      <c r="E228" s="29" t="str">
        <f>IF(A228="","",A+SUM($D$2:D227))</f>
        <v/>
      </c>
      <c r="F228" s="29" t="str">
        <f>IF(A228="","",SUM(D$1:D228)+PV)</f>
        <v/>
      </c>
      <c r="G228" s="29" t="str">
        <f>IF(A228="","",IF(INV_Parinktys!$B$17=INV_Parinktys!$A$10,I227*( (1+rate)^(B228-B227)-1 ),I227*rate))</f>
        <v/>
      </c>
      <c r="H228" s="29" t="str">
        <f>IF(D228="","",SUM(G$1:G228))</f>
        <v/>
      </c>
      <c r="I228" s="29" t="str">
        <f t="shared" si="11"/>
        <v/>
      </c>
      <c r="J228" s="28" t="str">
        <f ca="1">_xlfn.IFNA(INDEX(Paskola_LNT!$I$2:$I$1000,MATCH(INV_Lentele!B228,Paskola_LNT!$B$2:$B$1000,0)),IF(AND(J227&lt;&gt;"",A228&lt;&gt;""),J227,""))</f>
        <v/>
      </c>
    </row>
    <row r="229" spans="1:10" x14ac:dyDescent="0.25">
      <c r="A229" s="16" t="str">
        <f>IF(I228="","",IF(A228&gt;='Investicijų skaičiuoklė'!$E$9*p,"",A228+1))</f>
        <v/>
      </c>
      <c r="B229" s="27" t="str">
        <f>IF(A229="","",IF(p=52,B228+7,IF(p=26,B228+14,IF(p=24,IF(MOD(A229,2)=0,EDATE('Investicijų skaičiuoklė'!$E$10,A229/2),B228+14),IF(DAY(DATE(YEAR('Investicijų skaičiuoklė'!$E$10),MONTH('Investicijų skaičiuoklė'!$E$10)+(A229-1)*(12/p),DAY('Investicijų skaičiuoklė'!$E$10)))&lt;&gt;DAY('Investicijų skaičiuoklė'!$E$10),DATE(YEAR('Investicijų skaičiuoklė'!$E$10),MONTH('Investicijų skaičiuoklė'!$E$10)+A229*(12/p)+1,0),DATE(YEAR('Investicijų skaičiuoklė'!$E$10),MONTH('Investicijų skaičiuoklė'!$E$10)+A229*(12/p),DAY('Investicijų skaičiuoklė'!$E$10)))))))</f>
        <v/>
      </c>
      <c r="C229" s="29" t="str">
        <f t="shared" si="9"/>
        <v/>
      </c>
      <c r="D229" s="29" t="str">
        <f t="shared" si="10"/>
        <v/>
      </c>
      <c r="E229" s="29" t="str">
        <f>IF(A229="","",A+SUM($D$2:D228))</f>
        <v/>
      </c>
      <c r="F229" s="29" t="str">
        <f>IF(A229="","",SUM(D$1:D229)+PV)</f>
        <v/>
      </c>
      <c r="G229" s="29" t="str">
        <f>IF(A229="","",IF(INV_Parinktys!$B$17=INV_Parinktys!$A$10,I228*( (1+rate)^(B229-B228)-1 ),I228*rate))</f>
        <v/>
      </c>
      <c r="H229" s="29" t="str">
        <f>IF(D229="","",SUM(G$1:G229))</f>
        <v/>
      </c>
      <c r="I229" s="29" t="str">
        <f t="shared" si="11"/>
        <v/>
      </c>
      <c r="J229" s="28" t="str">
        <f ca="1">_xlfn.IFNA(INDEX(Paskola_LNT!$I$2:$I$1000,MATCH(INV_Lentele!B229,Paskola_LNT!$B$2:$B$1000,0)),IF(AND(J228&lt;&gt;"",A229&lt;&gt;""),J228,""))</f>
        <v/>
      </c>
    </row>
    <row r="230" spans="1:10" x14ac:dyDescent="0.25">
      <c r="A230" s="16" t="str">
        <f>IF(I229="","",IF(A229&gt;='Investicijų skaičiuoklė'!$E$9*p,"",A229+1))</f>
        <v/>
      </c>
      <c r="B230" s="27" t="str">
        <f>IF(A230="","",IF(p=52,B229+7,IF(p=26,B229+14,IF(p=24,IF(MOD(A230,2)=0,EDATE('Investicijų skaičiuoklė'!$E$10,A230/2),B229+14),IF(DAY(DATE(YEAR('Investicijų skaičiuoklė'!$E$10),MONTH('Investicijų skaičiuoklė'!$E$10)+(A230-1)*(12/p),DAY('Investicijų skaičiuoklė'!$E$10)))&lt;&gt;DAY('Investicijų skaičiuoklė'!$E$10),DATE(YEAR('Investicijų skaičiuoklė'!$E$10),MONTH('Investicijų skaičiuoklė'!$E$10)+A230*(12/p)+1,0),DATE(YEAR('Investicijų skaičiuoklė'!$E$10),MONTH('Investicijų skaičiuoklė'!$E$10)+A230*(12/p),DAY('Investicijų skaičiuoklė'!$E$10)))))))</f>
        <v/>
      </c>
      <c r="C230" s="29" t="str">
        <f t="shared" si="9"/>
        <v/>
      </c>
      <c r="D230" s="29" t="str">
        <f t="shared" si="10"/>
        <v/>
      </c>
      <c r="E230" s="29" t="str">
        <f>IF(A230="","",A+SUM($D$2:D229))</f>
        <v/>
      </c>
      <c r="F230" s="29" t="str">
        <f>IF(A230="","",SUM(D$1:D230)+PV)</f>
        <v/>
      </c>
      <c r="G230" s="29" t="str">
        <f>IF(A230="","",IF(INV_Parinktys!$B$17=INV_Parinktys!$A$10,I229*( (1+rate)^(B230-B229)-1 ),I229*rate))</f>
        <v/>
      </c>
      <c r="H230" s="29" t="str">
        <f>IF(D230="","",SUM(G$1:G230))</f>
        <v/>
      </c>
      <c r="I230" s="29" t="str">
        <f t="shared" si="11"/>
        <v/>
      </c>
      <c r="J230" s="28" t="str">
        <f ca="1">_xlfn.IFNA(INDEX(Paskola_LNT!$I$2:$I$1000,MATCH(INV_Lentele!B230,Paskola_LNT!$B$2:$B$1000,0)),IF(AND(J229&lt;&gt;"",A230&lt;&gt;""),J229,""))</f>
        <v/>
      </c>
    </row>
    <row r="231" spans="1:10" x14ac:dyDescent="0.25">
      <c r="A231" s="16" t="str">
        <f>IF(I230="","",IF(A230&gt;='Investicijų skaičiuoklė'!$E$9*p,"",A230+1))</f>
        <v/>
      </c>
      <c r="B231" s="27" t="str">
        <f>IF(A231="","",IF(p=52,B230+7,IF(p=26,B230+14,IF(p=24,IF(MOD(A231,2)=0,EDATE('Investicijų skaičiuoklė'!$E$10,A231/2),B230+14),IF(DAY(DATE(YEAR('Investicijų skaičiuoklė'!$E$10),MONTH('Investicijų skaičiuoklė'!$E$10)+(A231-1)*(12/p),DAY('Investicijų skaičiuoklė'!$E$10)))&lt;&gt;DAY('Investicijų skaičiuoklė'!$E$10),DATE(YEAR('Investicijų skaičiuoklė'!$E$10),MONTH('Investicijų skaičiuoklė'!$E$10)+A231*(12/p)+1,0),DATE(YEAR('Investicijų skaičiuoklė'!$E$10),MONTH('Investicijų skaičiuoklė'!$E$10)+A231*(12/p),DAY('Investicijų skaičiuoklė'!$E$10)))))))</f>
        <v/>
      </c>
      <c r="C231" s="29" t="str">
        <f t="shared" si="9"/>
        <v/>
      </c>
      <c r="D231" s="29" t="str">
        <f t="shared" si="10"/>
        <v/>
      </c>
      <c r="E231" s="29" t="str">
        <f>IF(A231="","",A+SUM($D$2:D230))</f>
        <v/>
      </c>
      <c r="F231" s="29" t="str">
        <f>IF(A231="","",SUM(D$1:D231)+PV)</f>
        <v/>
      </c>
      <c r="G231" s="29" t="str">
        <f>IF(A231="","",IF(INV_Parinktys!$B$17=INV_Parinktys!$A$10,I230*( (1+rate)^(B231-B230)-1 ),I230*rate))</f>
        <v/>
      </c>
      <c r="H231" s="29" t="str">
        <f>IF(D231="","",SUM(G$1:G231))</f>
        <v/>
      </c>
      <c r="I231" s="29" t="str">
        <f t="shared" si="11"/>
        <v/>
      </c>
      <c r="J231" s="28" t="str">
        <f ca="1">_xlfn.IFNA(INDEX(Paskola_LNT!$I$2:$I$1000,MATCH(INV_Lentele!B231,Paskola_LNT!$B$2:$B$1000,0)),IF(AND(J230&lt;&gt;"",A231&lt;&gt;""),J230,""))</f>
        <v/>
      </c>
    </row>
    <row r="232" spans="1:10" x14ac:dyDescent="0.25">
      <c r="A232" s="16" t="str">
        <f>IF(I231="","",IF(A231&gt;='Investicijų skaičiuoklė'!$E$9*p,"",A231+1))</f>
        <v/>
      </c>
      <c r="B232" s="27" t="str">
        <f>IF(A232="","",IF(p=52,B231+7,IF(p=26,B231+14,IF(p=24,IF(MOD(A232,2)=0,EDATE('Investicijų skaičiuoklė'!$E$10,A232/2),B231+14),IF(DAY(DATE(YEAR('Investicijų skaičiuoklė'!$E$10),MONTH('Investicijų skaičiuoklė'!$E$10)+(A232-1)*(12/p),DAY('Investicijų skaičiuoklė'!$E$10)))&lt;&gt;DAY('Investicijų skaičiuoklė'!$E$10),DATE(YEAR('Investicijų skaičiuoklė'!$E$10),MONTH('Investicijų skaičiuoklė'!$E$10)+A232*(12/p)+1,0),DATE(YEAR('Investicijų skaičiuoklė'!$E$10),MONTH('Investicijų skaičiuoklė'!$E$10)+A232*(12/p),DAY('Investicijų skaičiuoklė'!$E$10)))))))</f>
        <v/>
      </c>
      <c r="C232" s="29" t="str">
        <f t="shared" si="9"/>
        <v/>
      </c>
      <c r="D232" s="29" t="str">
        <f t="shared" si="10"/>
        <v/>
      </c>
      <c r="E232" s="29" t="str">
        <f>IF(A232="","",A+SUM($D$2:D231))</f>
        <v/>
      </c>
      <c r="F232" s="29" t="str">
        <f>IF(A232="","",SUM(D$1:D232)+PV)</f>
        <v/>
      </c>
      <c r="G232" s="29" t="str">
        <f>IF(A232="","",IF(INV_Parinktys!$B$17=INV_Parinktys!$A$10,I231*( (1+rate)^(B232-B231)-1 ),I231*rate))</f>
        <v/>
      </c>
      <c r="H232" s="29" t="str">
        <f>IF(D232="","",SUM(G$1:G232))</f>
        <v/>
      </c>
      <c r="I232" s="29" t="str">
        <f t="shared" si="11"/>
        <v/>
      </c>
      <c r="J232" s="28" t="str">
        <f ca="1">_xlfn.IFNA(INDEX(Paskola_LNT!$I$2:$I$1000,MATCH(INV_Lentele!B232,Paskola_LNT!$B$2:$B$1000,0)),IF(AND(J231&lt;&gt;"",A232&lt;&gt;""),J231,""))</f>
        <v/>
      </c>
    </row>
    <row r="233" spans="1:10" x14ac:dyDescent="0.25">
      <c r="A233" s="16" t="str">
        <f>IF(I232="","",IF(A232&gt;='Investicijų skaičiuoklė'!$E$9*p,"",A232+1))</f>
        <v/>
      </c>
      <c r="B233" s="27" t="str">
        <f>IF(A233="","",IF(p=52,B232+7,IF(p=26,B232+14,IF(p=24,IF(MOD(A233,2)=0,EDATE('Investicijų skaičiuoklė'!$E$10,A233/2),B232+14),IF(DAY(DATE(YEAR('Investicijų skaičiuoklė'!$E$10),MONTH('Investicijų skaičiuoklė'!$E$10)+(A233-1)*(12/p),DAY('Investicijų skaičiuoklė'!$E$10)))&lt;&gt;DAY('Investicijų skaičiuoklė'!$E$10),DATE(YEAR('Investicijų skaičiuoklė'!$E$10),MONTH('Investicijų skaičiuoklė'!$E$10)+A233*(12/p)+1,0),DATE(YEAR('Investicijų skaičiuoklė'!$E$10),MONTH('Investicijų skaičiuoklė'!$E$10)+A233*(12/p),DAY('Investicijų skaičiuoklė'!$E$10)))))))</f>
        <v/>
      </c>
      <c r="C233" s="29" t="str">
        <f t="shared" si="9"/>
        <v/>
      </c>
      <c r="D233" s="29" t="str">
        <f t="shared" si="10"/>
        <v/>
      </c>
      <c r="E233" s="29" t="str">
        <f>IF(A233="","",A+SUM($D$2:D232))</f>
        <v/>
      </c>
      <c r="F233" s="29" t="str">
        <f>IF(A233="","",SUM(D$1:D233)+PV)</f>
        <v/>
      </c>
      <c r="G233" s="29" t="str">
        <f>IF(A233="","",IF(INV_Parinktys!$B$17=INV_Parinktys!$A$10,I232*( (1+rate)^(B233-B232)-1 ),I232*rate))</f>
        <v/>
      </c>
      <c r="H233" s="29" t="str">
        <f>IF(D233="","",SUM(G$1:G233))</f>
        <v/>
      </c>
      <c r="I233" s="29" t="str">
        <f t="shared" si="11"/>
        <v/>
      </c>
      <c r="J233" s="28" t="str">
        <f ca="1">_xlfn.IFNA(INDEX(Paskola_LNT!$I$2:$I$1000,MATCH(INV_Lentele!B233,Paskola_LNT!$B$2:$B$1000,0)),IF(AND(J232&lt;&gt;"",A233&lt;&gt;""),J232,""))</f>
        <v/>
      </c>
    </row>
    <row r="234" spans="1:10" x14ac:dyDescent="0.25">
      <c r="A234" s="16" t="str">
        <f>IF(I233="","",IF(A233&gt;='Investicijų skaičiuoklė'!$E$9*p,"",A233+1))</f>
        <v/>
      </c>
      <c r="B234" s="27" t="str">
        <f>IF(A234="","",IF(p=52,B233+7,IF(p=26,B233+14,IF(p=24,IF(MOD(A234,2)=0,EDATE('Investicijų skaičiuoklė'!$E$10,A234/2),B233+14),IF(DAY(DATE(YEAR('Investicijų skaičiuoklė'!$E$10),MONTH('Investicijų skaičiuoklė'!$E$10)+(A234-1)*(12/p),DAY('Investicijų skaičiuoklė'!$E$10)))&lt;&gt;DAY('Investicijų skaičiuoklė'!$E$10),DATE(YEAR('Investicijų skaičiuoklė'!$E$10),MONTH('Investicijų skaičiuoklė'!$E$10)+A234*(12/p)+1,0),DATE(YEAR('Investicijų skaičiuoklė'!$E$10),MONTH('Investicijų skaičiuoklė'!$E$10)+A234*(12/p),DAY('Investicijų skaičiuoklė'!$E$10)))))))</f>
        <v/>
      </c>
      <c r="C234" s="29" t="str">
        <f t="shared" si="9"/>
        <v/>
      </c>
      <c r="D234" s="29" t="str">
        <f t="shared" si="10"/>
        <v/>
      </c>
      <c r="E234" s="29" t="str">
        <f>IF(A234="","",A+SUM($D$2:D233))</f>
        <v/>
      </c>
      <c r="F234" s="29" t="str">
        <f>IF(A234="","",SUM(D$1:D234)+PV)</f>
        <v/>
      </c>
      <c r="G234" s="29" t="str">
        <f>IF(A234="","",IF(INV_Parinktys!$B$17=INV_Parinktys!$A$10,I233*( (1+rate)^(B234-B233)-1 ),I233*rate))</f>
        <v/>
      </c>
      <c r="H234" s="29" t="str">
        <f>IF(D234="","",SUM(G$1:G234))</f>
        <v/>
      </c>
      <c r="I234" s="29" t="str">
        <f t="shared" si="11"/>
        <v/>
      </c>
      <c r="J234" s="28" t="str">
        <f ca="1">_xlfn.IFNA(INDEX(Paskola_LNT!$I$2:$I$1000,MATCH(INV_Lentele!B234,Paskola_LNT!$B$2:$B$1000,0)),IF(AND(J233&lt;&gt;"",A234&lt;&gt;""),J233,""))</f>
        <v/>
      </c>
    </row>
    <row r="235" spans="1:10" x14ac:dyDescent="0.25">
      <c r="A235" s="16" t="str">
        <f>IF(I234="","",IF(A234&gt;='Investicijų skaičiuoklė'!$E$9*p,"",A234+1))</f>
        <v/>
      </c>
      <c r="B235" s="27" t="str">
        <f>IF(A235="","",IF(p=52,B234+7,IF(p=26,B234+14,IF(p=24,IF(MOD(A235,2)=0,EDATE('Investicijų skaičiuoklė'!$E$10,A235/2),B234+14),IF(DAY(DATE(YEAR('Investicijų skaičiuoklė'!$E$10),MONTH('Investicijų skaičiuoklė'!$E$10)+(A235-1)*(12/p),DAY('Investicijų skaičiuoklė'!$E$10)))&lt;&gt;DAY('Investicijų skaičiuoklė'!$E$10),DATE(YEAR('Investicijų skaičiuoklė'!$E$10),MONTH('Investicijų skaičiuoklė'!$E$10)+A235*(12/p)+1,0),DATE(YEAR('Investicijų skaičiuoklė'!$E$10),MONTH('Investicijų skaičiuoklė'!$E$10)+A235*(12/p),DAY('Investicijų skaičiuoklė'!$E$10)))))))</f>
        <v/>
      </c>
      <c r="C235" s="29" t="str">
        <f t="shared" si="9"/>
        <v/>
      </c>
      <c r="D235" s="29" t="str">
        <f t="shared" si="10"/>
        <v/>
      </c>
      <c r="E235" s="29" t="str">
        <f>IF(A235="","",A+SUM($D$2:D234))</f>
        <v/>
      </c>
      <c r="F235" s="29" t="str">
        <f>IF(A235="","",SUM(D$1:D235)+PV)</f>
        <v/>
      </c>
      <c r="G235" s="29" t="str">
        <f>IF(A235="","",IF(INV_Parinktys!$B$17=INV_Parinktys!$A$10,I234*( (1+rate)^(B235-B234)-1 ),I234*rate))</f>
        <v/>
      </c>
      <c r="H235" s="29" t="str">
        <f>IF(D235="","",SUM(G$1:G235))</f>
        <v/>
      </c>
      <c r="I235" s="29" t="str">
        <f t="shared" si="11"/>
        <v/>
      </c>
      <c r="J235" s="28" t="str">
        <f ca="1">_xlfn.IFNA(INDEX(Paskola_LNT!$I$2:$I$1000,MATCH(INV_Lentele!B235,Paskola_LNT!$B$2:$B$1000,0)),IF(AND(J234&lt;&gt;"",A235&lt;&gt;""),J234,""))</f>
        <v/>
      </c>
    </row>
    <row r="236" spans="1:10" x14ac:dyDescent="0.25">
      <c r="A236" s="16" t="str">
        <f>IF(I235="","",IF(A235&gt;='Investicijų skaičiuoklė'!$E$9*p,"",A235+1))</f>
        <v/>
      </c>
      <c r="B236" s="27" t="str">
        <f>IF(A236="","",IF(p=52,B235+7,IF(p=26,B235+14,IF(p=24,IF(MOD(A236,2)=0,EDATE('Investicijų skaičiuoklė'!$E$10,A236/2),B235+14),IF(DAY(DATE(YEAR('Investicijų skaičiuoklė'!$E$10),MONTH('Investicijų skaičiuoklė'!$E$10)+(A236-1)*(12/p),DAY('Investicijų skaičiuoklė'!$E$10)))&lt;&gt;DAY('Investicijų skaičiuoklė'!$E$10),DATE(YEAR('Investicijų skaičiuoklė'!$E$10),MONTH('Investicijų skaičiuoklė'!$E$10)+A236*(12/p)+1,0),DATE(YEAR('Investicijų skaičiuoklė'!$E$10),MONTH('Investicijų skaičiuoklė'!$E$10)+A236*(12/p),DAY('Investicijų skaičiuoklė'!$E$10)))))))</f>
        <v/>
      </c>
      <c r="C236" s="29" t="str">
        <f t="shared" si="9"/>
        <v/>
      </c>
      <c r="D236" s="29" t="str">
        <f t="shared" si="10"/>
        <v/>
      </c>
      <c r="E236" s="29" t="str">
        <f>IF(A236="","",A+SUM($D$2:D235))</f>
        <v/>
      </c>
      <c r="F236" s="29" t="str">
        <f>IF(A236="","",SUM(D$1:D236)+PV)</f>
        <v/>
      </c>
      <c r="G236" s="29" t="str">
        <f>IF(A236="","",IF(INV_Parinktys!$B$17=INV_Parinktys!$A$10,I235*( (1+rate)^(B236-B235)-1 ),I235*rate))</f>
        <v/>
      </c>
      <c r="H236" s="29" t="str">
        <f>IF(D236="","",SUM(G$1:G236))</f>
        <v/>
      </c>
      <c r="I236" s="29" t="str">
        <f t="shared" si="11"/>
        <v/>
      </c>
      <c r="J236" s="28" t="str">
        <f ca="1">_xlfn.IFNA(INDEX(Paskola_LNT!$I$2:$I$1000,MATCH(INV_Lentele!B236,Paskola_LNT!$B$2:$B$1000,0)),IF(AND(J235&lt;&gt;"",A236&lt;&gt;""),J235,""))</f>
        <v/>
      </c>
    </row>
    <row r="237" spans="1:10" x14ac:dyDescent="0.25">
      <c r="A237" s="16" t="str">
        <f>IF(I236="","",IF(A236&gt;='Investicijų skaičiuoklė'!$E$9*p,"",A236+1))</f>
        <v/>
      </c>
      <c r="B237" s="27" t="str">
        <f>IF(A237="","",IF(p=52,B236+7,IF(p=26,B236+14,IF(p=24,IF(MOD(A237,2)=0,EDATE('Investicijų skaičiuoklė'!$E$10,A237/2),B236+14),IF(DAY(DATE(YEAR('Investicijų skaičiuoklė'!$E$10),MONTH('Investicijų skaičiuoklė'!$E$10)+(A237-1)*(12/p),DAY('Investicijų skaičiuoklė'!$E$10)))&lt;&gt;DAY('Investicijų skaičiuoklė'!$E$10),DATE(YEAR('Investicijų skaičiuoklė'!$E$10),MONTH('Investicijų skaičiuoklė'!$E$10)+A237*(12/p)+1,0),DATE(YEAR('Investicijų skaičiuoklė'!$E$10),MONTH('Investicijų skaičiuoklė'!$E$10)+A237*(12/p),DAY('Investicijų skaičiuoklė'!$E$10)))))))</f>
        <v/>
      </c>
      <c r="C237" s="29" t="str">
        <f t="shared" si="9"/>
        <v/>
      </c>
      <c r="D237" s="29" t="str">
        <f t="shared" si="10"/>
        <v/>
      </c>
      <c r="E237" s="29" t="str">
        <f>IF(A237="","",A+SUM($D$2:D236))</f>
        <v/>
      </c>
      <c r="F237" s="29" t="str">
        <f>IF(A237="","",SUM(D$1:D237)+PV)</f>
        <v/>
      </c>
      <c r="G237" s="29" t="str">
        <f>IF(A237="","",IF(INV_Parinktys!$B$17=INV_Parinktys!$A$10,I236*( (1+rate)^(B237-B236)-1 ),I236*rate))</f>
        <v/>
      </c>
      <c r="H237" s="29" t="str">
        <f>IF(D237="","",SUM(G$1:G237))</f>
        <v/>
      </c>
      <c r="I237" s="29" t="str">
        <f t="shared" si="11"/>
        <v/>
      </c>
      <c r="J237" s="28" t="str">
        <f ca="1">_xlfn.IFNA(INDEX(Paskola_LNT!$I$2:$I$1000,MATCH(INV_Lentele!B237,Paskola_LNT!$B$2:$B$1000,0)),IF(AND(J236&lt;&gt;"",A237&lt;&gt;""),J236,""))</f>
        <v/>
      </c>
    </row>
    <row r="238" spans="1:10" x14ac:dyDescent="0.25">
      <c r="A238" s="16" t="str">
        <f>IF(I237="","",IF(A237&gt;='Investicijų skaičiuoklė'!$E$9*p,"",A237+1))</f>
        <v/>
      </c>
      <c r="B238" s="27" t="str">
        <f>IF(A238="","",IF(p=52,B237+7,IF(p=26,B237+14,IF(p=24,IF(MOD(A238,2)=0,EDATE('Investicijų skaičiuoklė'!$E$10,A238/2),B237+14),IF(DAY(DATE(YEAR('Investicijų skaičiuoklė'!$E$10),MONTH('Investicijų skaičiuoklė'!$E$10)+(A238-1)*(12/p),DAY('Investicijų skaičiuoklė'!$E$10)))&lt;&gt;DAY('Investicijų skaičiuoklė'!$E$10),DATE(YEAR('Investicijų skaičiuoklė'!$E$10),MONTH('Investicijų skaičiuoklė'!$E$10)+A238*(12/p)+1,0),DATE(YEAR('Investicijų skaičiuoklė'!$E$10),MONTH('Investicijų skaičiuoklė'!$E$10)+A238*(12/p),DAY('Investicijų skaičiuoklė'!$E$10)))))))</f>
        <v/>
      </c>
      <c r="C238" s="29" t="str">
        <f t="shared" si="9"/>
        <v/>
      </c>
      <c r="D238" s="29" t="str">
        <f t="shared" si="10"/>
        <v/>
      </c>
      <c r="E238" s="29" t="str">
        <f>IF(A238="","",A+SUM($D$2:D237))</f>
        <v/>
      </c>
      <c r="F238" s="29" t="str">
        <f>IF(A238="","",SUM(D$1:D238)+PV)</f>
        <v/>
      </c>
      <c r="G238" s="29" t="str">
        <f>IF(A238="","",IF(INV_Parinktys!$B$17=INV_Parinktys!$A$10,I237*( (1+rate)^(B238-B237)-1 ),I237*rate))</f>
        <v/>
      </c>
      <c r="H238" s="29" t="str">
        <f>IF(D238="","",SUM(G$1:G238))</f>
        <v/>
      </c>
      <c r="I238" s="29" t="str">
        <f t="shared" si="11"/>
        <v/>
      </c>
      <c r="J238" s="28" t="str">
        <f ca="1">_xlfn.IFNA(INDEX(Paskola_LNT!$I$2:$I$1000,MATCH(INV_Lentele!B238,Paskola_LNT!$B$2:$B$1000,0)),IF(AND(J237&lt;&gt;"",A238&lt;&gt;""),J237,""))</f>
        <v/>
      </c>
    </row>
    <row r="239" spans="1:10" x14ac:dyDescent="0.25">
      <c r="A239" s="16" t="str">
        <f>IF(I238="","",IF(A238&gt;='Investicijų skaičiuoklė'!$E$9*p,"",A238+1))</f>
        <v/>
      </c>
      <c r="B239" s="27" t="str">
        <f>IF(A239="","",IF(p=52,B238+7,IF(p=26,B238+14,IF(p=24,IF(MOD(A239,2)=0,EDATE('Investicijų skaičiuoklė'!$E$10,A239/2),B238+14),IF(DAY(DATE(YEAR('Investicijų skaičiuoklė'!$E$10),MONTH('Investicijų skaičiuoklė'!$E$10)+(A239-1)*(12/p),DAY('Investicijų skaičiuoklė'!$E$10)))&lt;&gt;DAY('Investicijų skaičiuoklė'!$E$10),DATE(YEAR('Investicijų skaičiuoklė'!$E$10),MONTH('Investicijų skaičiuoklė'!$E$10)+A239*(12/p)+1,0),DATE(YEAR('Investicijų skaičiuoklė'!$E$10),MONTH('Investicijų skaičiuoklė'!$E$10)+A239*(12/p),DAY('Investicijų skaičiuoklė'!$E$10)))))))</f>
        <v/>
      </c>
      <c r="C239" s="29" t="str">
        <f t="shared" si="9"/>
        <v/>
      </c>
      <c r="D239" s="29" t="str">
        <f t="shared" si="10"/>
        <v/>
      </c>
      <c r="E239" s="29" t="str">
        <f>IF(A239="","",A+SUM($D$2:D238))</f>
        <v/>
      </c>
      <c r="F239" s="29" t="str">
        <f>IF(A239="","",SUM(D$1:D239)+PV)</f>
        <v/>
      </c>
      <c r="G239" s="29" t="str">
        <f>IF(A239="","",IF(INV_Parinktys!$B$17=INV_Parinktys!$A$10,I238*( (1+rate)^(B239-B238)-1 ),I238*rate))</f>
        <v/>
      </c>
      <c r="H239" s="29" t="str">
        <f>IF(D239="","",SUM(G$1:G239))</f>
        <v/>
      </c>
      <c r="I239" s="29" t="str">
        <f t="shared" si="11"/>
        <v/>
      </c>
      <c r="J239" s="28" t="str">
        <f ca="1">_xlfn.IFNA(INDEX(Paskola_LNT!$I$2:$I$1000,MATCH(INV_Lentele!B239,Paskola_LNT!$B$2:$B$1000,0)),IF(AND(J238&lt;&gt;"",A239&lt;&gt;""),J238,""))</f>
        <v/>
      </c>
    </row>
    <row r="240" spans="1:10" x14ac:dyDescent="0.25">
      <c r="A240" s="16" t="str">
        <f>IF(I239="","",IF(A239&gt;='Investicijų skaičiuoklė'!$E$9*p,"",A239+1))</f>
        <v/>
      </c>
      <c r="B240" s="27" t="str">
        <f>IF(A240="","",IF(p=52,B239+7,IF(p=26,B239+14,IF(p=24,IF(MOD(A240,2)=0,EDATE('Investicijų skaičiuoklė'!$E$10,A240/2),B239+14),IF(DAY(DATE(YEAR('Investicijų skaičiuoklė'!$E$10),MONTH('Investicijų skaičiuoklė'!$E$10)+(A240-1)*(12/p),DAY('Investicijų skaičiuoklė'!$E$10)))&lt;&gt;DAY('Investicijų skaičiuoklė'!$E$10),DATE(YEAR('Investicijų skaičiuoklė'!$E$10),MONTH('Investicijų skaičiuoklė'!$E$10)+A240*(12/p)+1,0),DATE(YEAR('Investicijų skaičiuoklė'!$E$10),MONTH('Investicijų skaičiuoklė'!$E$10)+A240*(12/p),DAY('Investicijų skaičiuoklė'!$E$10)))))))</f>
        <v/>
      </c>
      <c r="C240" s="29" t="str">
        <f t="shared" si="9"/>
        <v/>
      </c>
      <c r="D240" s="29" t="str">
        <f t="shared" si="10"/>
        <v/>
      </c>
      <c r="E240" s="29" t="str">
        <f>IF(A240="","",A+SUM($D$2:D239))</f>
        <v/>
      </c>
      <c r="F240" s="29" t="str">
        <f>IF(A240="","",SUM(D$1:D240)+PV)</f>
        <v/>
      </c>
      <c r="G240" s="29" t="str">
        <f>IF(A240="","",IF(INV_Parinktys!$B$17=INV_Parinktys!$A$10,I239*( (1+rate)^(B240-B239)-1 ),I239*rate))</f>
        <v/>
      </c>
      <c r="H240" s="29" t="str">
        <f>IF(D240="","",SUM(G$1:G240))</f>
        <v/>
      </c>
      <c r="I240" s="29" t="str">
        <f t="shared" si="11"/>
        <v/>
      </c>
      <c r="J240" s="28" t="str">
        <f ca="1">_xlfn.IFNA(INDEX(Paskola_LNT!$I$2:$I$1000,MATCH(INV_Lentele!B240,Paskola_LNT!$B$2:$B$1000,0)),IF(AND(J239&lt;&gt;"",A240&lt;&gt;""),J239,""))</f>
        <v/>
      </c>
    </row>
    <row r="241" spans="1:10" x14ac:dyDescent="0.25">
      <c r="A241" s="16" t="str">
        <f>IF(I240="","",IF(A240&gt;='Investicijų skaičiuoklė'!$E$9*p,"",A240+1))</f>
        <v/>
      </c>
      <c r="B241" s="27" t="str">
        <f>IF(A241="","",IF(p=52,B240+7,IF(p=26,B240+14,IF(p=24,IF(MOD(A241,2)=0,EDATE('Investicijų skaičiuoklė'!$E$10,A241/2),B240+14),IF(DAY(DATE(YEAR('Investicijų skaičiuoklė'!$E$10),MONTH('Investicijų skaičiuoklė'!$E$10)+(A241-1)*(12/p),DAY('Investicijų skaičiuoklė'!$E$10)))&lt;&gt;DAY('Investicijų skaičiuoklė'!$E$10),DATE(YEAR('Investicijų skaičiuoklė'!$E$10),MONTH('Investicijų skaičiuoklė'!$E$10)+A241*(12/p)+1,0),DATE(YEAR('Investicijų skaičiuoklė'!$E$10),MONTH('Investicijų skaičiuoklė'!$E$10)+A241*(12/p),DAY('Investicijų skaičiuoklė'!$E$10)))))))</f>
        <v/>
      </c>
      <c r="C241" s="29" t="str">
        <f t="shared" si="9"/>
        <v/>
      </c>
      <c r="D241" s="29" t="str">
        <f t="shared" si="10"/>
        <v/>
      </c>
      <c r="E241" s="29" t="str">
        <f>IF(A241="","",A+SUM($D$2:D240))</f>
        <v/>
      </c>
      <c r="F241" s="29" t="str">
        <f>IF(A241="","",SUM(D$1:D241)+PV)</f>
        <v/>
      </c>
      <c r="G241" s="29" t="str">
        <f>IF(A241="","",IF(INV_Parinktys!$B$17=INV_Parinktys!$A$10,I240*( (1+rate)^(B241-B240)-1 ),I240*rate))</f>
        <v/>
      </c>
      <c r="H241" s="29" t="str">
        <f>IF(D241="","",SUM(G$1:G241))</f>
        <v/>
      </c>
      <c r="I241" s="29" t="str">
        <f t="shared" si="11"/>
        <v/>
      </c>
      <c r="J241" s="28" t="str">
        <f ca="1">_xlfn.IFNA(INDEX(Paskola_LNT!$I$2:$I$1000,MATCH(INV_Lentele!B241,Paskola_LNT!$B$2:$B$1000,0)),IF(AND(J240&lt;&gt;"",A241&lt;&gt;""),J240,""))</f>
        <v/>
      </c>
    </row>
    <row r="242" spans="1:10" x14ac:dyDescent="0.25">
      <c r="A242" s="16" t="str">
        <f>IF(I241="","",IF(A241&gt;='Investicijų skaičiuoklė'!$E$9*p,"",A241+1))</f>
        <v/>
      </c>
      <c r="B242" s="27" t="str">
        <f>IF(A242="","",IF(p=52,B241+7,IF(p=26,B241+14,IF(p=24,IF(MOD(A242,2)=0,EDATE('Investicijų skaičiuoklė'!$E$10,A242/2),B241+14),IF(DAY(DATE(YEAR('Investicijų skaičiuoklė'!$E$10),MONTH('Investicijų skaičiuoklė'!$E$10)+(A242-1)*(12/p),DAY('Investicijų skaičiuoklė'!$E$10)))&lt;&gt;DAY('Investicijų skaičiuoklė'!$E$10),DATE(YEAR('Investicijų skaičiuoklė'!$E$10),MONTH('Investicijų skaičiuoklė'!$E$10)+A242*(12/p)+1,0),DATE(YEAR('Investicijų skaičiuoklė'!$E$10),MONTH('Investicijų skaičiuoklė'!$E$10)+A242*(12/p),DAY('Investicijų skaičiuoklė'!$E$10)))))))</f>
        <v/>
      </c>
      <c r="C242" s="29" t="str">
        <f t="shared" si="9"/>
        <v/>
      </c>
      <c r="D242" s="29" t="str">
        <f t="shared" si="10"/>
        <v/>
      </c>
      <c r="E242" s="29" t="str">
        <f>IF(A242="","",A+SUM($D$2:D241))</f>
        <v/>
      </c>
      <c r="F242" s="29" t="str">
        <f>IF(A242="","",SUM(D$1:D242)+PV)</f>
        <v/>
      </c>
      <c r="G242" s="29" t="str">
        <f>IF(A242="","",IF(INV_Parinktys!$B$17=INV_Parinktys!$A$10,I241*( (1+rate)^(B242-B241)-1 ),I241*rate))</f>
        <v/>
      </c>
      <c r="H242" s="29" t="str">
        <f>IF(D242="","",SUM(G$1:G242))</f>
        <v/>
      </c>
      <c r="I242" s="29" t="str">
        <f t="shared" si="11"/>
        <v/>
      </c>
      <c r="J242" s="28" t="str">
        <f ca="1">_xlfn.IFNA(INDEX(Paskola_LNT!$I$2:$I$1000,MATCH(INV_Lentele!B242,Paskola_LNT!$B$2:$B$1000,0)),IF(AND(J241&lt;&gt;"",A242&lt;&gt;""),J241,""))</f>
        <v/>
      </c>
    </row>
    <row r="243" spans="1:10" x14ac:dyDescent="0.25">
      <c r="A243" s="16" t="str">
        <f>IF(I242="","",IF(A242&gt;='Investicijų skaičiuoklė'!$E$9*p,"",A242+1))</f>
        <v/>
      </c>
      <c r="B243" s="27" t="str">
        <f>IF(A243="","",IF(p=52,B242+7,IF(p=26,B242+14,IF(p=24,IF(MOD(A243,2)=0,EDATE('Investicijų skaičiuoklė'!$E$10,A243/2),B242+14),IF(DAY(DATE(YEAR('Investicijų skaičiuoklė'!$E$10),MONTH('Investicijų skaičiuoklė'!$E$10)+(A243-1)*(12/p),DAY('Investicijų skaičiuoklė'!$E$10)))&lt;&gt;DAY('Investicijų skaičiuoklė'!$E$10),DATE(YEAR('Investicijų skaičiuoklė'!$E$10),MONTH('Investicijų skaičiuoklė'!$E$10)+A243*(12/p)+1,0),DATE(YEAR('Investicijų skaičiuoklė'!$E$10),MONTH('Investicijų skaičiuoklė'!$E$10)+A243*(12/p),DAY('Investicijų skaičiuoklė'!$E$10)))))))</f>
        <v/>
      </c>
      <c r="C243" s="29" t="str">
        <f t="shared" si="9"/>
        <v/>
      </c>
      <c r="D243" s="29" t="str">
        <f t="shared" si="10"/>
        <v/>
      </c>
      <c r="E243" s="29" t="str">
        <f>IF(A243="","",A+SUM($D$2:D242))</f>
        <v/>
      </c>
      <c r="F243" s="29" t="str">
        <f>IF(A243="","",SUM(D$1:D243)+PV)</f>
        <v/>
      </c>
      <c r="G243" s="29" t="str">
        <f>IF(A243="","",IF(INV_Parinktys!$B$17=INV_Parinktys!$A$10,I242*( (1+rate)^(B243-B242)-1 ),I242*rate))</f>
        <v/>
      </c>
      <c r="H243" s="29" t="str">
        <f>IF(D243="","",SUM(G$1:G243))</f>
        <v/>
      </c>
      <c r="I243" s="29" t="str">
        <f t="shared" si="11"/>
        <v/>
      </c>
      <c r="J243" s="28" t="str">
        <f ca="1">_xlfn.IFNA(INDEX(Paskola_LNT!$I$2:$I$1000,MATCH(INV_Lentele!B243,Paskola_LNT!$B$2:$B$1000,0)),IF(AND(J242&lt;&gt;"",A243&lt;&gt;""),J242,""))</f>
        <v/>
      </c>
    </row>
    <row r="244" spans="1:10" x14ac:dyDescent="0.25">
      <c r="A244" s="16" t="str">
        <f>IF(I243="","",IF(A243&gt;='Investicijų skaičiuoklė'!$E$9*p,"",A243+1))</f>
        <v/>
      </c>
      <c r="B244" s="27" t="str">
        <f>IF(A244="","",IF(p=52,B243+7,IF(p=26,B243+14,IF(p=24,IF(MOD(A244,2)=0,EDATE('Investicijų skaičiuoklė'!$E$10,A244/2),B243+14),IF(DAY(DATE(YEAR('Investicijų skaičiuoklė'!$E$10),MONTH('Investicijų skaičiuoklė'!$E$10)+(A244-1)*(12/p),DAY('Investicijų skaičiuoklė'!$E$10)))&lt;&gt;DAY('Investicijų skaičiuoklė'!$E$10),DATE(YEAR('Investicijų skaičiuoklė'!$E$10),MONTH('Investicijų skaičiuoklė'!$E$10)+A244*(12/p)+1,0),DATE(YEAR('Investicijų skaičiuoklė'!$E$10),MONTH('Investicijų skaičiuoklė'!$E$10)+A244*(12/p),DAY('Investicijų skaičiuoklė'!$E$10)))))))</f>
        <v/>
      </c>
      <c r="C244" s="29" t="str">
        <f t="shared" si="9"/>
        <v/>
      </c>
      <c r="D244" s="29" t="str">
        <f t="shared" si="10"/>
        <v/>
      </c>
      <c r="E244" s="29" t="str">
        <f>IF(A244="","",A+SUM($D$2:D243))</f>
        <v/>
      </c>
      <c r="F244" s="29" t="str">
        <f>IF(A244="","",SUM(D$1:D244)+PV)</f>
        <v/>
      </c>
      <c r="G244" s="29" t="str">
        <f>IF(A244="","",IF(INV_Parinktys!$B$17=INV_Parinktys!$A$10,I243*( (1+rate)^(B244-B243)-1 ),I243*rate))</f>
        <v/>
      </c>
      <c r="H244" s="29" t="str">
        <f>IF(D244="","",SUM(G$1:G244))</f>
        <v/>
      </c>
      <c r="I244" s="29" t="str">
        <f t="shared" si="11"/>
        <v/>
      </c>
      <c r="J244" s="28" t="str">
        <f ca="1">_xlfn.IFNA(INDEX(Paskola_LNT!$I$2:$I$1000,MATCH(INV_Lentele!B244,Paskola_LNT!$B$2:$B$1000,0)),IF(AND(J243&lt;&gt;"",A244&lt;&gt;""),J243,""))</f>
        <v/>
      </c>
    </row>
    <row r="245" spans="1:10" x14ac:dyDescent="0.25">
      <c r="A245" s="16" t="str">
        <f>IF(I244="","",IF(A244&gt;='Investicijų skaičiuoklė'!$E$9*p,"",A244+1))</f>
        <v/>
      </c>
      <c r="B245" s="27" t="str">
        <f>IF(A245="","",IF(p=52,B244+7,IF(p=26,B244+14,IF(p=24,IF(MOD(A245,2)=0,EDATE('Investicijų skaičiuoklė'!$E$10,A245/2),B244+14),IF(DAY(DATE(YEAR('Investicijų skaičiuoklė'!$E$10),MONTH('Investicijų skaičiuoklė'!$E$10)+(A245-1)*(12/p),DAY('Investicijų skaičiuoklė'!$E$10)))&lt;&gt;DAY('Investicijų skaičiuoklė'!$E$10),DATE(YEAR('Investicijų skaičiuoklė'!$E$10),MONTH('Investicijų skaičiuoklė'!$E$10)+A245*(12/p)+1,0),DATE(YEAR('Investicijų skaičiuoklė'!$E$10),MONTH('Investicijų skaičiuoklė'!$E$10)+A245*(12/p),DAY('Investicijų skaičiuoklė'!$E$10)))))))</f>
        <v/>
      </c>
      <c r="C245" s="29" t="str">
        <f t="shared" si="9"/>
        <v/>
      </c>
      <c r="D245" s="29" t="str">
        <f t="shared" si="10"/>
        <v/>
      </c>
      <c r="E245" s="29" t="str">
        <f>IF(A245="","",A+SUM($D$2:D244))</f>
        <v/>
      </c>
      <c r="F245" s="29" t="str">
        <f>IF(A245="","",SUM(D$1:D245)+PV)</f>
        <v/>
      </c>
      <c r="G245" s="29" t="str">
        <f>IF(A245="","",IF(INV_Parinktys!$B$17=INV_Parinktys!$A$10,I244*( (1+rate)^(B245-B244)-1 ),I244*rate))</f>
        <v/>
      </c>
      <c r="H245" s="29" t="str">
        <f>IF(D245="","",SUM(G$1:G245))</f>
        <v/>
      </c>
      <c r="I245" s="29" t="str">
        <f t="shared" si="11"/>
        <v/>
      </c>
      <c r="J245" s="28" t="str">
        <f ca="1">_xlfn.IFNA(INDEX(Paskola_LNT!$I$2:$I$1000,MATCH(INV_Lentele!B245,Paskola_LNT!$B$2:$B$1000,0)),IF(AND(J244&lt;&gt;"",A245&lt;&gt;""),J244,""))</f>
        <v/>
      </c>
    </row>
    <row r="246" spans="1:10" x14ac:dyDescent="0.25">
      <c r="A246" s="16" t="str">
        <f>IF(I245="","",IF(A245&gt;='Investicijų skaičiuoklė'!$E$9*p,"",A245+1))</f>
        <v/>
      </c>
      <c r="B246" s="27" t="str">
        <f>IF(A246="","",IF(p=52,B245+7,IF(p=26,B245+14,IF(p=24,IF(MOD(A246,2)=0,EDATE('Investicijų skaičiuoklė'!$E$10,A246/2),B245+14),IF(DAY(DATE(YEAR('Investicijų skaičiuoklė'!$E$10),MONTH('Investicijų skaičiuoklė'!$E$10)+(A246-1)*(12/p),DAY('Investicijų skaičiuoklė'!$E$10)))&lt;&gt;DAY('Investicijų skaičiuoklė'!$E$10),DATE(YEAR('Investicijų skaičiuoklė'!$E$10),MONTH('Investicijų skaičiuoklė'!$E$10)+A246*(12/p)+1,0),DATE(YEAR('Investicijų skaičiuoklė'!$E$10),MONTH('Investicijų skaičiuoklė'!$E$10)+A246*(12/p),DAY('Investicijų skaičiuoklė'!$E$10)))))))</f>
        <v/>
      </c>
      <c r="C246" s="29" t="str">
        <f t="shared" si="9"/>
        <v/>
      </c>
      <c r="D246" s="29" t="str">
        <f t="shared" si="10"/>
        <v/>
      </c>
      <c r="E246" s="29" t="str">
        <f>IF(A246="","",A+SUM($D$2:D245))</f>
        <v/>
      </c>
      <c r="F246" s="29" t="str">
        <f>IF(A246="","",SUM(D$1:D246)+PV)</f>
        <v/>
      </c>
      <c r="G246" s="29" t="str">
        <f>IF(A246="","",IF(INV_Parinktys!$B$17=INV_Parinktys!$A$10,I245*( (1+rate)^(B246-B245)-1 ),I245*rate))</f>
        <v/>
      </c>
      <c r="H246" s="29" t="str">
        <f>IF(D246="","",SUM(G$1:G246))</f>
        <v/>
      </c>
      <c r="I246" s="29" t="str">
        <f t="shared" si="11"/>
        <v/>
      </c>
      <c r="J246" s="28" t="str">
        <f ca="1">_xlfn.IFNA(INDEX(Paskola_LNT!$I$2:$I$1000,MATCH(INV_Lentele!B246,Paskola_LNT!$B$2:$B$1000,0)),IF(AND(J245&lt;&gt;"",A246&lt;&gt;""),J245,""))</f>
        <v/>
      </c>
    </row>
    <row r="247" spans="1:10" x14ac:dyDescent="0.25">
      <c r="A247" s="16" t="str">
        <f>IF(I246="","",IF(A246&gt;='Investicijų skaičiuoklė'!$E$9*p,"",A246+1))</f>
        <v/>
      </c>
      <c r="B247" s="27" t="str">
        <f>IF(A247="","",IF(p=52,B246+7,IF(p=26,B246+14,IF(p=24,IF(MOD(A247,2)=0,EDATE('Investicijų skaičiuoklė'!$E$10,A247/2),B246+14),IF(DAY(DATE(YEAR('Investicijų skaičiuoklė'!$E$10),MONTH('Investicijų skaičiuoklė'!$E$10)+(A247-1)*(12/p),DAY('Investicijų skaičiuoklė'!$E$10)))&lt;&gt;DAY('Investicijų skaičiuoklė'!$E$10),DATE(YEAR('Investicijų skaičiuoklė'!$E$10),MONTH('Investicijų skaičiuoklė'!$E$10)+A247*(12/p)+1,0),DATE(YEAR('Investicijų skaičiuoklė'!$E$10),MONTH('Investicijų skaičiuoklė'!$E$10)+A247*(12/p),DAY('Investicijų skaičiuoklė'!$E$10)))))))</f>
        <v/>
      </c>
      <c r="C247" s="29" t="str">
        <f t="shared" si="9"/>
        <v/>
      </c>
      <c r="D247" s="29" t="str">
        <f t="shared" si="10"/>
        <v/>
      </c>
      <c r="E247" s="29" t="str">
        <f>IF(A247="","",A+SUM($D$2:D246))</f>
        <v/>
      </c>
      <c r="F247" s="29" t="str">
        <f>IF(A247="","",SUM(D$1:D247)+PV)</f>
        <v/>
      </c>
      <c r="G247" s="29" t="str">
        <f>IF(A247="","",IF(INV_Parinktys!$B$17=INV_Parinktys!$A$10,I246*( (1+rate)^(B247-B246)-1 ),I246*rate))</f>
        <v/>
      </c>
      <c r="H247" s="29" t="str">
        <f>IF(D247="","",SUM(G$1:G247))</f>
        <v/>
      </c>
      <c r="I247" s="29" t="str">
        <f t="shared" si="11"/>
        <v/>
      </c>
      <c r="J247" s="28" t="str">
        <f ca="1">_xlfn.IFNA(INDEX(Paskola_LNT!$I$2:$I$1000,MATCH(INV_Lentele!B247,Paskola_LNT!$B$2:$B$1000,0)),IF(AND(J246&lt;&gt;"",A247&lt;&gt;""),J246,""))</f>
        <v/>
      </c>
    </row>
    <row r="248" spans="1:10" x14ac:dyDescent="0.25">
      <c r="A248" s="16" t="str">
        <f>IF(I247="","",IF(A247&gt;='Investicijų skaičiuoklė'!$E$9*p,"",A247+1))</f>
        <v/>
      </c>
      <c r="B248" s="27" t="str">
        <f>IF(A248="","",IF(p=52,B247+7,IF(p=26,B247+14,IF(p=24,IF(MOD(A248,2)=0,EDATE('Investicijų skaičiuoklė'!$E$10,A248/2),B247+14),IF(DAY(DATE(YEAR('Investicijų skaičiuoklė'!$E$10),MONTH('Investicijų skaičiuoklė'!$E$10)+(A248-1)*(12/p),DAY('Investicijų skaičiuoklė'!$E$10)))&lt;&gt;DAY('Investicijų skaičiuoklė'!$E$10),DATE(YEAR('Investicijų skaičiuoklė'!$E$10),MONTH('Investicijų skaičiuoklė'!$E$10)+A248*(12/p)+1,0),DATE(YEAR('Investicijų skaičiuoklė'!$E$10),MONTH('Investicijų skaičiuoklė'!$E$10)+A248*(12/p),DAY('Investicijų skaičiuoklė'!$E$10)))))))</f>
        <v/>
      </c>
      <c r="C248" s="29" t="str">
        <f t="shared" si="9"/>
        <v/>
      </c>
      <c r="D248" s="29" t="str">
        <f t="shared" si="10"/>
        <v/>
      </c>
      <c r="E248" s="29" t="str">
        <f>IF(A248="","",A+SUM($D$2:D247))</f>
        <v/>
      </c>
      <c r="F248" s="29" t="str">
        <f>IF(A248="","",SUM(D$1:D248)+PV)</f>
        <v/>
      </c>
      <c r="G248" s="29" t="str">
        <f>IF(A248="","",IF(INV_Parinktys!$B$17=INV_Parinktys!$A$10,I247*( (1+rate)^(B248-B247)-1 ),I247*rate))</f>
        <v/>
      </c>
      <c r="H248" s="29" t="str">
        <f>IF(D248="","",SUM(G$1:G248))</f>
        <v/>
      </c>
      <c r="I248" s="29" t="str">
        <f t="shared" si="11"/>
        <v/>
      </c>
      <c r="J248" s="28" t="str">
        <f ca="1">_xlfn.IFNA(INDEX(Paskola_LNT!$I$2:$I$1000,MATCH(INV_Lentele!B248,Paskola_LNT!$B$2:$B$1000,0)),IF(AND(J247&lt;&gt;"",A248&lt;&gt;""),J247,""))</f>
        <v/>
      </c>
    </row>
    <row r="249" spans="1:10" x14ac:dyDescent="0.25">
      <c r="A249" s="16" t="str">
        <f>IF(I248="","",IF(A248&gt;='Investicijų skaičiuoklė'!$E$9*p,"",A248+1))</f>
        <v/>
      </c>
      <c r="B249" s="27" t="str">
        <f>IF(A249="","",IF(p=52,B248+7,IF(p=26,B248+14,IF(p=24,IF(MOD(A249,2)=0,EDATE('Investicijų skaičiuoklė'!$E$10,A249/2),B248+14),IF(DAY(DATE(YEAR('Investicijų skaičiuoklė'!$E$10),MONTH('Investicijų skaičiuoklė'!$E$10)+(A249-1)*(12/p),DAY('Investicijų skaičiuoklė'!$E$10)))&lt;&gt;DAY('Investicijų skaičiuoklė'!$E$10),DATE(YEAR('Investicijų skaičiuoklė'!$E$10),MONTH('Investicijų skaičiuoklė'!$E$10)+A249*(12/p)+1,0),DATE(YEAR('Investicijų skaičiuoklė'!$E$10),MONTH('Investicijų skaičiuoklė'!$E$10)+A249*(12/p),DAY('Investicijų skaičiuoklė'!$E$10)))))))</f>
        <v/>
      </c>
      <c r="C249" s="29" t="str">
        <f t="shared" si="9"/>
        <v/>
      </c>
      <c r="D249" s="29" t="str">
        <f t="shared" si="10"/>
        <v/>
      </c>
      <c r="E249" s="29" t="str">
        <f>IF(A249="","",A+SUM($D$2:D248))</f>
        <v/>
      </c>
      <c r="F249" s="29" t="str">
        <f>IF(A249="","",SUM(D$1:D249)+PV)</f>
        <v/>
      </c>
      <c r="G249" s="29" t="str">
        <f>IF(A249="","",IF(INV_Parinktys!$B$17=INV_Parinktys!$A$10,I248*( (1+rate)^(B249-B248)-1 ),I248*rate))</f>
        <v/>
      </c>
      <c r="H249" s="29" t="str">
        <f>IF(D249="","",SUM(G$1:G249))</f>
        <v/>
      </c>
      <c r="I249" s="29" t="str">
        <f t="shared" si="11"/>
        <v/>
      </c>
      <c r="J249" s="28" t="str">
        <f ca="1">_xlfn.IFNA(INDEX(Paskola_LNT!$I$2:$I$1000,MATCH(INV_Lentele!B249,Paskola_LNT!$B$2:$B$1000,0)),IF(AND(J248&lt;&gt;"",A249&lt;&gt;""),J248,""))</f>
        <v/>
      </c>
    </row>
    <row r="250" spans="1:10" x14ac:dyDescent="0.25">
      <c r="A250" s="16" t="str">
        <f>IF(I249="","",IF(A249&gt;='Investicijų skaičiuoklė'!$E$9*p,"",A249+1))</f>
        <v/>
      </c>
      <c r="B250" s="27" t="str">
        <f>IF(A250="","",IF(p=52,B249+7,IF(p=26,B249+14,IF(p=24,IF(MOD(A250,2)=0,EDATE('Investicijų skaičiuoklė'!$E$10,A250/2),B249+14),IF(DAY(DATE(YEAR('Investicijų skaičiuoklė'!$E$10),MONTH('Investicijų skaičiuoklė'!$E$10)+(A250-1)*(12/p),DAY('Investicijų skaičiuoklė'!$E$10)))&lt;&gt;DAY('Investicijų skaičiuoklė'!$E$10),DATE(YEAR('Investicijų skaičiuoklė'!$E$10),MONTH('Investicijų skaičiuoklė'!$E$10)+A250*(12/p)+1,0),DATE(YEAR('Investicijų skaičiuoklė'!$E$10),MONTH('Investicijų skaičiuoklė'!$E$10)+A250*(12/p),DAY('Investicijų skaičiuoklė'!$E$10)))))))</f>
        <v/>
      </c>
      <c r="C250" s="29" t="str">
        <f t="shared" si="9"/>
        <v/>
      </c>
      <c r="D250" s="29" t="str">
        <f t="shared" si="10"/>
        <v/>
      </c>
      <c r="E250" s="29" t="str">
        <f>IF(A250="","",A+SUM($D$2:D249))</f>
        <v/>
      </c>
      <c r="F250" s="29" t="str">
        <f>IF(A250="","",SUM(D$1:D250)+PV)</f>
        <v/>
      </c>
      <c r="G250" s="29" t="str">
        <f>IF(A250="","",IF(INV_Parinktys!$B$17=INV_Parinktys!$A$10,I249*( (1+rate)^(B250-B249)-1 ),I249*rate))</f>
        <v/>
      </c>
      <c r="H250" s="29" t="str">
        <f>IF(D250="","",SUM(G$1:G250))</f>
        <v/>
      </c>
      <c r="I250" s="29" t="str">
        <f t="shared" si="11"/>
        <v/>
      </c>
      <c r="J250" s="28" t="str">
        <f ca="1">_xlfn.IFNA(INDEX(Paskola_LNT!$I$2:$I$1000,MATCH(INV_Lentele!B250,Paskola_LNT!$B$2:$B$1000,0)),IF(AND(J249&lt;&gt;"",A250&lt;&gt;""),J249,""))</f>
        <v/>
      </c>
    </row>
    <row r="251" spans="1:10" x14ac:dyDescent="0.25">
      <c r="A251" s="16" t="str">
        <f>IF(I250="","",IF(A250&gt;='Investicijų skaičiuoklė'!$E$9*p,"",A250+1))</f>
        <v/>
      </c>
      <c r="B251" s="27" t="str">
        <f>IF(A251="","",IF(p=52,B250+7,IF(p=26,B250+14,IF(p=24,IF(MOD(A251,2)=0,EDATE('Investicijų skaičiuoklė'!$E$10,A251/2),B250+14),IF(DAY(DATE(YEAR('Investicijų skaičiuoklė'!$E$10),MONTH('Investicijų skaičiuoklė'!$E$10)+(A251-1)*(12/p),DAY('Investicijų skaičiuoklė'!$E$10)))&lt;&gt;DAY('Investicijų skaičiuoklė'!$E$10),DATE(YEAR('Investicijų skaičiuoklė'!$E$10),MONTH('Investicijų skaičiuoklė'!$E$10)+A251*(12/p)+1,0),DATE(YEAR('Investicijų skaičiuoklė'!$E$10),MONTH('Investicijų skaičiuoklė'!$E$10)+A251*(12/p),DAY('Investicijų skaičiuoklė'!$E$10)))))))</f>
        <v/>
      </c>
      <c r="C251" s="29" t="str">
        <f t="shared" si="9"/>
        <v/>
      </c>
      <c r="D251" s="29" t="str">
        <f t="shared" si="10"/>
        <v/>
      </c>
      <c r="E251" s="29" t="str">
        <f>IF(A251="","",A+SUM($D$2:D250))</f>
        <v/>
      </c>
      <c r="F251" s="29" t="str">
        <f>IF(A251="","",SUM(D$1:D251)+PV)</f>
        <v/>
      </c>
      <c r="G251" s="29" t="str">
        <f>IF(A251="","",IF(INV_Parinktys!$B$17=INV_Parinktys!$A$10,I250*( (1+rate)^(B251-B250)-1 ),I250*rate))</f>
        <v/>
      </c>
      <c r="H251" s="29" t="str">
        <f>IF(D251="","",SUM(G$1:G251))</f>
        <v/>
      </c>
      <c r="I251" s="29" t="str">
        <f t="shared" si="11"/>
        <v/>
      </c>
      <c r="J251" s="28" t="str">
        <f ca="1">_xlfn.IFNA(INDEX(Paskola_LNT!$I$2:$I$1000,MATCH(INV_Lentele!B251,Paskola_LNT!$B$2:$B$1000,0)),IF(AND(J250&lt;&gt;"",A251&lt;&gt;""),J250,""))</f>
        <v/>
      </c>
    </row>
    <row r="252" spans="1:10" x14ac:dyDescent="0.25">
      <c r="A252" s="16" t="str">
        <f>IF(I251="","",IF(A251&gt;='Investicijų skaičiuoklė'!$E$9*p,"",A251+1))</f>
        <v/>
      </c>
      <c r="B252" s="27" t="str">
        <f>IF(A252="","",IF(p=52,B251+7,IF(p=26,B251+14,IF(p=24,IF(MOD(A252,2)=0,EDATE('Investicijų skaičiuoklė'!$E$10,A252/2),B251+14),IF(DAY(DATE(YEAR('Investicijų skaičiuoklė'!$E$10),MONTH('Investicijų skaičiuoklė'!$E$10)+(A252-1)*(12/p),DAY('Investicijų skaičiuoklė'!$E$10)))&lt;&gt;DAY('Investicijų skaičiuoklė'!$E$10),DATE(YEAR('Investicijų skaičiuoklė'!$E$10),MONTH('Investicijų skaičiuoklė'!$E$10)+A252*(12/p)+1,0),DATE(YEAR('Investicijų skaičiuoklė'!$E$10),MONTH('Investicijų skaičiuoklė'!$E$10)+A252*(12/p),DAY('Investicijų skaičiuoklė'!$E$10)))))))</f>
        <v/>
      </c>
      <c r="C252" s="29" t="str">
        <f t="shared" si="9"/>
        <v/>
      </c>
      <c r="D252" s="29" t="str">
        <f t="shared" si="10"/>
        <v/>
      </c>
      <c r="E252" s="29" t="str">
        <f>IF(A252="","",A+SUM($D$2:D251))</f>
        <v/>
      </c>
      <c r="F252" s="29" t="str">
        <f>IF(A252="","",SUM(D$1:D252)+PV)</f>
        <v/>
      </c>
      <c r="G252" s="29" t="str">
        <f>IF(A252="","",IF(INV_Parinktys!$B$17=INV_Parinktys!$A$10,I251*( (1+rate)^(B252-B251)-1 ),I251*rate))</f>
        <v/>
      </c>
      <c r="H252" s="29" t="str">
        <f>IF(D252="","",SUM(G$1:G252))</f>
        <v/>
      </c>
      <c r="I252" s="29" t="str">
        <f t="shared" si="11"/>
        <v/>
      </c>
      <c r="J252" s="28" t="str">
        <f ca="1">_xlfn.IFNA(INDEX(Paskola_LNT!$I$2:$I$1000,MATCH(INV_Lentele!B252,Paskola_LNT!$B$2:$B$1000,0)),IF(AND(J251&lt;&gt;"",A252&lt;&gt;""),J251,""))</f>
        <v/>
      </c>
    </row>
    <row r="253" spans="1:10" x14ac:dyDescent="0.25">
      <c r="A253" s="16" t="str">
        <f>IF(I252="","",IF(A252&gt;='Investicijų skaičiuoklė'!$E$9*p,"",A252+1))</f>
        <v/>
      </c>
      <c r="B253" s="27" t="str">
        <f>IF(A253="","",IF(p=52,B252+7,IF(p=26,B252+14,IF(p=24,IF(MOD(A253,2)=0,EDATE('Investicijų skaičiuoklė'!$E$10,A253/2),B252+14),IF(DAY(DATE(YEAR('Investicijų skaičiuoklė'!$E$10),MONTH('Investicijų skaičiuoklė'!$E$10)+(A253-1)*(12/p),DAY('Investicijų skaičiuoklė'!$E$10)))&lt;&gt;DAY('Investicijų skaičiuoklė'!$E$10),DATE(YEAR('Investicijų skaičiuoklė'!$E$10),MONTH('Investicijų skaičiuoklė'!$E$10)+A253*(12/p)+1,0),DATE(YEAR('Investicijų skaičiuoklė'!$E$10),MONTH('Investicijų skaičiuoklė'!$E$10)+A253*(12/p),DAY('Investicijų skaičiuoklė'!$E$10)))))))</f>
        <v/>
      </c>
      <c r="C253" s="29" t="str">
        <f t="shared" si="9"/>
        <v/>
      </c>
      <c r="D253" s="29" t="str">
        <f t="shared" si="10"/>
        <v/>
      </c>
      <c r="E253" s="29" t="str">
        <f>IF(A253="","",A+SUM($D$2:D252))</f>
        <v/>
      </c>
      <c r="F253" s="29" t="str">
        <f>IF(A253="","",SUM(D$1:D253)+PV)</f>
        <v/>
      </c>
      <c r="G253" s="29" t="str">
        <f>IF(A253="","",IF(INV_Parinktys!$B$17=INV_Parinktys!$A$10,I252*( (1+rate)^(B253-B252)-1 ),I252*rate))</f>
        <v/>
      </c>
      <c r="H253" s="29" t="str">
        <f>IF(D253="","",SUM(G$1:G253))</f>
        <v/>
      </c>
      <c r="I253" s="29" t="str">
        <f t="shared" si="11"/>
        <v/>
      </c>
      <c r="J253" s="28" t="str">
        <f ca="1">_xlfn.IFNA(INDEX(Paskola_LNT!$I$2:$I$1000,MATCH(INV_Lentele!B253,Paskola_LNT!$B$2:$B$1000,0)),IF(AND(J252&lt;&gt;"",A253&lt;&gt;""),J252,""))</f>
        <v/>
      </c>
    </row>
    <row r="254" spans="1:10" x14ac:dyDescent="0.25">
      <c r="A254" s="16" t="str">
        <f>IF(I253="","",IF(A253&gt;='Investicijų skaičiuoklė'!$E$9*p,"",A253+1))</f>
        <v/>
      </c>
      <c r="B254" s="27" t="str">
        <f>IF(A254="","",IF(p=52,B253+7,IF(p=26,B253+14,IF(p=24,IF(MOD(A254,2)=0,EDATE('Investicijų skaičiuoklė'!$E$10,A254/2),B253+14),IF(DAY(DATE(YEAR('Investicijų skaičiuoklė'!$E$10),MONTH('Investicijų skaičiuoklė'!$E$10)+(A254-1)*(12/p),DAY('Investicijų skaičiuoklė'!$E$10)))&lt;&gt;DAY('Investicijų skaičiuoklė'!$E$10),DATE(YEAR('Investicijų skaičiuoklė'!$E$10),MONTH('Investicijų skaičiuoklė'!$E$10)+A254*(12/p)+1,0),DATE(YEAR('Investicijų skaičiuoklė'!$E$10),MONTH('Investicijų skaičiuoklė'!$E$10)+A254*(12/p),DAY('Investicijų skaičiuoklė'!$E$10)))))))</f>
        <v/>
      </c>
      <c r="C254" s="29" t="str">
        <f t="shared" si="9"/>
        <v/>
      </c>
      <c r="D254" s="29" t="str">
        <f t="shared" si="10"/>
        <v/>
      </c>
      <c r="E254" s="29" t="str">
        <f>IF(A254="","",A+SUM($D$2:D253))</f>
        <v/>
      </c>
      <c r="F254" s="29" t="str">
        <f>IF(A254="","",SUM(D$1:D254)+PV)</f>
        <v/>
      </c>
      <c r="G254" s="29" t="str">
        <f>IF(A254="","",IF(INV_Parinktys!$B$17=INV_Parinktys!$A$10,I253*( (1+rate)^(B254-B253)-1 ),I253*rate))</f>
        <v/>
      </c>
      <c r="H254" s="29" t="str">
        <f>IF(D254="","",SUM(G$1:G254))</f>
        <v/>
      </c>
      <c r="I254" s="29" t="str">
        <f t="shared" si="11"/>
        <v/>
      </c>
      <c r="J254" s="28" t="str">
        <f ca="1">_xlfn.IFNA(INDEX(Paskola_LNT!$I$2:$I$1000,MATCH(INV_Lentele!B254,Paskola_LNT!$B$2:$B$1000,0)),IF(AND(J253&lt;&gt;"",A254&lt;&gt;""),J253,""))</f>
        <v/>
      </c>
    </row>
    <row r="255" spans="1:10" x14ac:dyDescent="0.25">
      <c r="A255" s="16" t="str">
        <f>IF(I254="","",IF(A254&gt;='Investicijų skaičiuoklė'!$E$9*p,"",A254+1))</f>
        <v/>
      </c>
      <c r="B255" s="27" t="str">
        <f>IF(A255="","",IF(p=52,B254+7,IF(p=26,B254+14,IF(p=24,IF(MOD(A255,2)=0,EDATE('Investicijų skaičiuoklė'!$E$10,A255/2),B254+14),IF(DAY(DATE(YEAR('Investicijų skaičiuoklė'!$E$10),MONTH('Investicijų skaičiuoklė'!$E$10)+(A255-1)*(12/p),DAY('Investicijų skaičiuoklė'!$E$10)))&lt;&gt;DAY('Investicijų skaičiuoklė'!$E$10),DATE(YEAR('Investicijų skaičiuoklė'!$E$10),MONTH('Investicijų skaičiuoklė'!$E$10)+A255*(12/p)+1,0),DATE(YEAR('Investicijų skaičiuoklė'!$E$10),MONTH('Investicijų skaičiuoklė'!$E$10)+A255*(12/p),DAY('Investicijų skaičiuoklė'!$E$10)))))))</f>
        <v/>
      </c>
      <c r="C255" s="29" t="str">
        <f t="shared" si="9"/>
        <v/>
      </c>
      <c r="D255" s="29" t="str">
        <f t="shared" si="10"/>
        <v/>
      </c>
      <c r="E255" s="29" t="str">
        <f>IF(A255="","",A+SUM($D$2:D254))</f>
        <v/>
      </c>
      <c r="F255" s="29" t="str">
        <f>IF(A255="","",SUM(D$1:D255)+PV)</f>
        <v/>
      </c>
      <c r="G255" s="29" t="str">
        <f>IF(A255="","",IF(INV_Parinktys!$B$17=INV_Parinktys!$A$10,I254*( (1+rate)^(B255-B254)-1 ),I254*rate))</f>
        <v/>
      </c>
      <c r="H255" s="29" t="str">
        <f>IF(D255="","",SUM(G$1:G255))</f>
        <v/>
      </c>
      <c r="I255" s="29" t="str">
        <f t="shared" si="11"/>
        <v/>
      </c>
      <c r="J255" s="28" t="str">
        <f ca="1">_xlfn.IFNA(INDEX(Paskola_LNT!$I$2:$I$1000,MATCH(INV_Lentele!B255,Paskola_LNT!$B$2:$B$1000,0)),IF(AND(J254&lt;&gt;"",A255&lt;&gt;""),J254,""))</f>
        <v/>
      </c>
    </row>
    <row r="256" spans="1:10" x14ac:dyDescent="0.25">
      <c r="A256" s="16" t="str">
        <f>IF(I255="","",IF(A255&gt;='Investicijų skaičiuoklė'!$E$9*p,"",A255+1))</f>
        <v/>
      </c>
      <c r="B256" s="27" t="str">
        <f>IF(A256="","",IF(p=52,B255+7,IF(p=26,B255+14,IF(p=24,IF(MOD(A256,2)=0,EDATE('Investicijų skaičiuoklė'!$E$10,A256/2),B255+14),IF(DAY(DATE(YEAR('Investicijų skaičiuoklė'!$E$10),MONTH('Investicijų skaičiuoklė'!$E$10)+(A256-1)*(12/p),DAY('Investicijų skaičiuoklė'!$E$10)))&lt;&gt;DAY('Investicijų skaičiuoklė'!$E$10),DATE(YEAR('Investicijų skaičiuoklė'!$E$10),MONTH('Investicijų skaičiuoklė'!$E$10)+A256*(12/p)+1,0),DATE(YEAR('Investicijų skaičiuoklė'!$E$10),MONTH('Investicijų skaičiuoklė'!$E$10)+A256*(12/p),DAY('Investicijų skaičiuoklė'!$E$10)))))))</f>
        <v/>
      </c>
      <c r="C256" s="29" t="str">
        <f t="shared" si="9"/>
        <v/>
      </c>
      <c r="D256" s="29" t="str">
        <f t="shared" si="10"/>
        <v/>
      </c>
      <c r="E256" s="29" t="str">
        <f>IF(A256="","",A+SUM($D$2:D255))</f>
        <v/>
      </c>
      <c r="F256" s="29" t="str">
        <f>IF(A256="","",SUM(D$1:D256)+PV)</f>
        <v/>
      </c>
      <c r="G256" s="29" t="str">
        <f>IF(A256="","",IF(INV_Parinktys!$B$17=INV_Parinktys!$A$10,I255*( (1+rate)^(B256-B255)-1 ),I255*rate))</f>
        <v/>
      </c>
      <c r="H256" s="29" t="str">
        <f>IF(D256="","",SUM(G$1:G256))</f>
        <v/>
      </c>
      <c r="I256" s="29" t="str">
        <f t="shared" si="11"/>
        <v/>
      </c>
      <c r="J256" s="28" t="str">
        <f ca="1">_xlfn.IFNA(INDEX(Paskola_LNT!$I$2:$I$1000,MATCH(INV_Lentele!B256,Paskola_LNT!$B$2:$B$1000,0)),IF(AND(J255&lt;&gt;"",A256&lt;&gt;""),J255,""))</f>
        <v/>
      </c>
    </row>
    <row r="257" spans="1:10" x14ac:dyDescent="0.25">
      <c r="A257" s="16" t="str">
        <f>IF(I256="","",IF(A256&gt;='Investicijų skaičiuoklė'!$E$9*p,"",A256+1))</f>
        <v/>
      </c>
      <c r="B257" s="27" t="str">
        <f>IF(A257="","",IF(p=52,B256+7,IF(p=26,B256+14,IF(p=24,IF(MOD(A257,2)=0,EDATE('Investicijų skaičiuoklė'!$E$10,A257/2),B256+14),IF(DAY(DATE(YEAR('Investicijų skaičiuoklė'!$E$10),MONTH('Investicijų skaičiuoklė'!$E$10)+(A257-1)*(12/p),DAY('Investicijų skaičiuoklė'!$E$10)))&lt;&gt;DAY('Investicijų skaičiuoklė'!$E$10),DATE(YEAR('Investicijų skaičiuoklė'!$E$10),MONTH('Investicijų skaičiuoklė'!$E$10)+A257*(12/p)+1,0),DATE(YEAR('Investicijų skaičiuoklė'!$E$10),MONTH('Investicijų skaičiuoklė'!$E$10)+A257*(12/p),DAY('Investicijų skaičiuoklė'!$E$10)))))))</f>
        <v/>
      </c>
      <c r="C257" s="29" t="str">
        <f t="shared" si="9"/>
        <v/>
      </c>
      <c r="D257" s="29" t="str">
        <f t="shared" si="10"/>
        <v/>
      </c>
      <c r="E257" s="29" t="str">
        <f>IF(A257="","",A+SUM($D$2:D256))</f>
        <v/>
      </c>
      <c r="F257" s="29" t="str">
        <f>IF(A257="","",SUM(D$1:D257)+PV)</f>
        <v/>
      </c>
      <c r="G257" s="29" t="str">
        <f>IF(A257="","",IF(INV_Parinktys!$B$17=INV_Parinktys!$A$10,I256*( (1+rate)^(B257-B256)-1 ),I256*rate))</f>
        <v/>
      </c>
      <c r="H257" s="29" t="str">
        <f>IF(D257="","",SUM(G$1:G257))</f>
        <v/>
      </c>
      <c r="I257" s="29" t="str">
        <f t="shared" si="11"/>
        <v/>
      </c>
      <c r="J257" s="28" t="str">
        <f ca="1">_xlfn.IFNA(INDEX(Paskola_LNT!$I$2:$I$1000,MATCH(INV_Lentele!B257,Paskola_LNT!$B$2:$B$1000,0)),IF(AND(J256&lt;&gt;"",A257&lt;&gt;""),J256,""))</f>
        <v/>
      </c>
    </row>
    <row r="258" spans="1:10" x14ac:dyDescent="0.25">
      <c r="A258" s="16" t="str">
        <f>IF(I257="","",IF(A257&gt;='Investicijų skaičiuoklė'!$E$9*p,"",A257+1))</f>
        <v/>
      </c>
      <c r="B258" s="27" t="str">
        <f>IF(A258="","",IF(p=52,B257+7,IF(p=26,B257+14,IF(p=24,IF(MOD(A258,2)=0,EDATE('Investicijų skaičiuoklė'!$E$10,A258/2),B257+14),IF(DAY(DATE(YEAR('Investicijų skaičiuoklė'!$E$10),MONTH('Investicijų skaičiuoklė'!$E$10)+(A258-1)*(12/p),DAY('Investicijų skaičiuoklė'!$E$10)))&lt;&gt;DAY('Investicijų skaičiuoklė'!$E$10),DATE(YEAR('Investicijų skaičiuoklė'!$E$10),MONTH('Investicijų skaičiuoklė'!$E$10)+A258*(12/p)+1,0),DATE(YEAR('Investicijų skaičiuoklė'!$E$10),MONTH('Investicijų skaičiuoklė'!$E$10)+A258*(12/p),DAY('Investicijų skaičiuoklė'!$E$10)))))))</f>
        <v/>
      </c>
      <c r="C258" s="29" t="str">
        <f t="shared" ref="C258:C321" si="12">IF(A258="","",PV)</f>
        <v/>
      </c>
      <c r="D258" s="29" t="str">
        <f t="shared" si="10"/>
        <v/>
      </c>
      <c r="E258" s="29" t="str">
        <f>IF(A258="","",A+SUM($D$2:D257))</f>
        <v/>
      </c>
      <c r="F258" s="29" t="str">
        <f>IF(A258="","",SUM(D$1:D258)+PV)</f>
        <v/>
      </c>
      <c r="G258" s="29" t="str">
        <f>IF(A258="","",IF(INV_Parinktys!$B$17=INV_Parinktys!$A$10,I257*( (1+rate)^(B258-B257)-1 ),I257*rate))</f>
        <v/>
      </c>
      <c r="H258" s="29" t="str">
        <f>IF(D258="","",SUM(G$1:G258))</f>
        <v/>
      </c>
      <c r="I258" s="29" t="str">
        <f t="shared" si="11"/>
        <v/>
      </c>
      <c r="J258" s="28" t="str">
        <f ca="1">_xlfn.IFNA(INDEX(Paskola_LNT!$I$2:$I$1000,MATCH(INV_Lentele!B258,Paskola_LNT!$B$2:$B$1000,0)),IF(AND(J257&lt;&gt;"",A258&lt;&gt;""),J257,""))</f>
        <v/>
      </c>
    </row>
    <row r="259" spans="1:10" x14ac:dyDescent="0.25">
      <c r="A259" s="16" t="str">
        <f>IF(I258="","",IF(A258&gt;='Investicijų skaičiuoklė'!$E$9*p,"",A258+1))</f>
        <v/>
      </c>
      <c r="B259" s="27" t="str">
        <f>IF(A259="","",IF(p=52,B258+7,IF(p=26,B258+14,IF(p=24,IF(MOD(A259,2)=0,EDATE('Investicijų skaičiuoklė'!$E$10,A259/2),B258+14),IF(DAY(DATE(YEAR('Investicijų skaičiuoklė'!$E$10),MONTH('Investicijų skaičiuoklė'!$E$10)+(A259-1)*(12/p),DAY('Investicijų skaičiuoklė'!$E$10)))&lt;&gt;DAY('Investicijų skaičiuoklė'!$E$10),DATE(YEAR('Investicijų skaičiuoklė'!$E$10),MONTH('Investicijų skaičiuoklė'!$E$10)+A259*(12/p)+1,0),DATE(YEAR('Investicijų skaičiuoklė'!$E$10),MONTH('Investicijų skaičiuoklė'!$E$10)+A259*(12/p),DAY('Investicijų skaičiuoklė'!$E$10)))))))</f>
        <v/>
      </c>
      <c r="C259" s="29" t="str">
        <f t="shared" si="12"/>
        <v/>
      </c>
      <c r="D259" s="29" t="str">
        <f t="shared" ref="D259:D322" si="13">IF(A259="","",A)</f>
        <v/>
      </c>
      <c r="E259" s="29" t="str">
        <f>IF(A259="","",A+SUM($D$2:D258))</f>
        <v/>
      </c>
      <c r="F259" s="29" t="str">
        <f>IF(A259="","",SUM(D$1:D259)+PV)</f>
        <v/>
      </c>
      <c r="G259" s="29" t="str">
        <f>IF(A259="","",IF(INV_Parinktys!$B$17=INV_Parinktys!$A$10,I258*( (1+rate)^(B259-B258)-1 ),I258*rate))</f>
        <v/>
      </c>
      <c r="H259" s="29" t="str">
        <f>IF(D259="","",SUM(G$1:G259))</f>
        <v/>
      </c>
      <c r="I259" s="29" t="str">
        <f t="shared" ref="I259:I322" si="14">IF(A259="","",I258+G259+D259)</f>
        <v/>
      </c>
      <c r="J259" s="28" t="str">
        <f ca="1">_xlfn.IFNA(INDEX(Paskola_LNT!$I$2:$I$1000,MATCH(INV_Lentele!B259,Paskola_LNT!$B$2:$B$1000,0)),IF(AND(J258&lt;&gt;"",A259&lt;&gt;""),J258,""))</f>
        <v/>
      </c>
    </row>
    <row r="260" spans="1:10" x14ac:dyDescent="0.25">
      <c r="A260" s="16" t="str">
        <f>IF(I259="","",IF(A259&gt;='Investicijų skaičiuoklė'!$E$9*p,"",A259+1))</f>
        <v/>
      </c>
      <c r="B260" s="27" t="str">
        <f>IF(A260="","",IF(p=52,B259+7,IF(p=26,B259+14,IF(p=24,IF(MOD(A260,2)=0,EDATE('Investicijų skaičiuoklė'!$E$10,A260/2),B259+14),IF(DAY(DATE(YEAR('Investicijų skaičiuoklė'!$E$10),MONTH('Investicijų skaičiuoklė'!$E$10)+(A260-1)*(12/p),DAY('Investicijų skaičiuoklė'!$E$10)))&lt;&gt;DAY('Investicijų skaičiuoklė'!$E$10),DATE(YEAR('Investicijų skaičiuoklė'!$E$10),MONTH('Investicijų skaičiuoklė'!$E$10)+A260*(12/p)+1,0),DATE(YEAR('Investicijų skaičiuoklė'!$E$10),MONTH('Investicijų skaičiuoklė'!$E$10)+A260*(12/p),DAY('Investicijų skaičiuoklė'!$E$10)))))))</f>
        <v/>
      </c>
      <c r="C260" s="29" t="str">
        <f t="shared" si="12"/>
        <v/>
      </c>
      <c r="D260" s="29" t="str">
        <f t="shared" si="13"/>
        <v/>
      </c>
      <c r="E260" s="29" t="str">
        <f>IF(A260="","",A+SUM($D$2:D259))</f>
        <v/>
      </c>
      <c r="F260" s="29" t="str">
        <f>IF(A260="","",SUM(D$1:D260)+PV)</f>
        <v/>
      </c>
      <c r="G260" s="29" t="str">
        <f>IF(A260="","",IF(INV_Parinktys!$B$17=INV_Parinktys!$A$10,I259*( (1+rate)^(B260-B259)-1 ),I259*rate))</f>
        <v/>
      </c>
      <c r="H260" s="29" t="str">
        <f>IF(D260="","",SUM(G$1:G260))</f>
        <v/>
      </c>
      <c r="I260" s="29" t="str">
        <f t="shared" si="14"/>
        <v/>
      </c>
      <c r="J260" s="28" t="str">
        <f ca="1">_xlfn.IFNA(INDEX(Paskola_LNT!$I$2:$I$1000,MATCH(INV_Lentele!B260,Paskola_LNT!$B$2:$B$1000,0)),IF(AND(J259&lt;&gt;"",A260&lt;&gt;""),J259,""))</f>
        <v/>
      </c>
    </row>
    <row r="261" spans="1:10" x14ac:dyDescent="0.25">
      <c r="A261" s="16" t="str">
        <f>IF(I260="","",IF(A260&gt;='Investicijų skaičiuoklė'!$E$9*p,"",A260+1))</f>
        <v/>
      </c>
      <c r="B261" s="27" t="str">
        <f>IF(A261="","",IF(p=52,B260+7,IF(p=26,B260+14,IF(p=24,IF(MOD(A261,2)=0,EDATE('Investicijų skaičiuoklė'!$E$10,A261/2),B260+14),IF(DAY(DATE(YEAR('Investicijų skaičiuoklė'!$E$10),MONTH('Investicijų skaičiuoklė'!$E$10)+(A261-1)*(12/p),DAY('Investicijų skaičiuoklė'!$E$10)))&lt;&gt;DAY('Investicijų skaičiuoklė'!$E$10),DATE(YEAR('Investicijų skaičiuoklė'!$E$10),MONTH('Investicijų skaičiuoklė'!$E$10)+A261*(12/p)+1,0),DATE(YEAR('Investicijų skaičiuoklė'!$E$10),MONTH('Investicijų skaičiuoklė'!$E$10)+A261*(12/p),DAY('Investicijų skaičiuoklė'!$E$10)))))))</f>
        <v/>
      </c>
      <c r="C261" s="29" t="str">
        <f t="shared" si="12"/>
        <v/>
      </c>
      <c r="D261" s="29" t="str">
        <f t="shared" si="13"/>
        <v/>
      </c>
      <c r="E261" s="29" t="str">
        <f>IF(A261="","",A+SUM($D$2:D260))</f>
        <v/>
      </c>
      <c r="F261" s="29" t="str">
        <f>IF(A261="","",SUM(D$1:D261)+PV)</f>
        <v/>
      </c>
      <c r="G261" s="29" t="str">
        <f>IF(A261="","",IF(INV_Parinktys!$B$17=INV_Parinktys!$A$10,I260*( (1+rate)^(B261-B260)-1 ),I260*rate))</f>
        <v/>
      </c>
      <c r="H261" s="29" t="str">
        <f>IF(D261="","",SUM(G$1:G261))</f>
        <v/>
      </c>
      <c r="I261" s="29" t="str">
        <f t="shared" si="14"/>
        <v/>
      </c>
      <c r="J261" s="28" t="str">
        <f ca="1">_xlfn.IFNA(INDEX(Paskola_LNT!$I$2:$I$1000,MATCH(INV_Lentele!B261,Paskola_LNT!$B$2:$B$1000,0)),IF(AND(J260&lt;&gt;"",A261&lt;&gt;""),J260,""))</f>
        <v/>
      </c>
    </row>
    <row r="262" spans="1:10" x14ac:dyDescent="0.25">
      <c r="A262" s="16" t="str">
        <f>IF(I261="","",IF(A261&gt;='Investicijų skaičiuoklė'!$E$9*p,"",A261+1))</f>
        <v/>
      </c>
      <c r="B262" s="27" t="str">
        <f>IF(A262="","",IF(p=52,B261+7,IF(p=26,B261+14,IF(p=24,IF(MOD(A262,2)=0,EDATE('Investicijų skaičiuoklė'!$E$10,A262/2),B261+14),IF(DAY(DATE(YEAR('Investicijų skaičiuoklė'!$E$10),MONTH('Investicijų skaičiuoklė'!$E$10)+(A262-1)*(12/p),DAY('Investicijų skaičiuoklė'!$E$10)))&lt;&gt;DAY('Investicijų skaičiuoklė'!$E$10),DATE(YEAR('Investicijų skaičiuoklė'!$E$10),MONTH('Investicijų skaičiuoklė'!$E$10)+A262*(12/p)+1,0),DATE(YEAR('Investicijų skaičiuoklė'!$E$10),MONTH('Investicijų skaičiuoklė'!$E$10)+A262*(12/p),DAY('Investicijų skaičiuoklė'!$E$10)))))))</f>
        <v/>
      </c>
      <c r="C262" s="29" t="str">
        <f t="shared" si="12"/>
        <v/>
      </c>
      <c r="D262" s="29" t="str">
        <f t="shared" si="13"/>
        <v/>
      </c>
      <c r="E262" s="29" t="str">
        <f>IF(A262="","",A+SUM($D$2:D261))</f>
        <v/>
      </c>
      <c r="F262" s="29" t="str">
        <f>IF(A262="","",SUM(D$1:D262)+PV)</f>
        <v/>
      </c>
      <c r="G262" s="29" t="str">
        <f>IF(A262="","",IF(INV_Parinktys!$B$17=INV_Parinktys!$A$10,I261*( (1+rate)^(B262-B261)-1 ),I261*rate))</f>
        <v/>
      </c>
      <c r="H262" s="29" t="str">
        <f>IF(D262="","",SUM(G$1:G262))</f>
        <v/>
      </c>
      <c r="I262" s="29" t="str">
        <f t="shared" si="14"/>
        <v/>
      </c>
      <c r="J262" s="28" t="str">
        <f ca="1">_xlfn.IFNA(INDEX(Paskola_LNT!$I$2:$I$1000,MATCH(INV_Lentele!B262,Paskola_LNT!$B$2:$B$1000,0)),IF(AND(J261&lt;&gt;"",A262&lt;&gt;""),J261,""))</f>
        <v/>
      </c>
    </row>
    <row r="263" spans="1:10" x14ac:dyDescent="0.25">
      <c r="A263" s="16" t="str">
        <f>IF(I262="","",IF(A262&gt;='Investicijų skaičiuoklė'!$E$9*p,"",A262+1))</f>
        <v/>
      </c>
      <c r="B263" s="27" t="str">
        <f>IF(A263="","",IF(p=52,B262+7,IF(p=26,B262+14,IF(p=24,IF(MOD(A263,2)=0,EDATE('Investicijų skaičiuoklė'!$E$10,A263/2),B262+14),IF(DAY(DATE(YEAR('Investicijų skaičiuoklė'!$E$10),MONTH('Investicijų skaičiuoklė'!$E$10)+(A263-1)*(12/p),DAY('Investicijų skaičiuoklė'!$E$10)))&lt;&gt;DAY('Investicijų skaičiuoklė'!$E$10),DATE(YEAR('Investicijų skaičiuoklė'!$E$10),MONTH('Investicijų skaičiuoklė'!$E$10)+A263*(12/p)+1,0),DATE(YEAR('Investicijų skaičiuoklė'!$E$10),MONTH('Investicijų skaičiuoklė'!$E$10)+A263*(12/p),DAY('Investicijų skaičiuoklė'!$E$10)))))))</f>
        <v/>
      </c>
      <c r="C263" s="29" t="str">
        <f t="shared" si="12"/>
        <v/>
      </c>
      <c r="D263" s="29" t="str">
        <f t="shared" si="13"/>
        <v/>
      </c>
      <c r="E263" s="29" t="str">
        <f>IF(A263="","",A+SUM($D$2:D262))</f>
        <v/>
      </c>
      <c r="F263" s="29" t="str">
        <f>IF(A263="","",SUM(D$1:D263)+PV)</f>
        <v/>
      </c>
      <c r="G263" s="29" t="str">
        <f>IF(A263="","",IF(INV_Parinktys!$B$17=INV_Parinktys!$A$10,I262*( (1+rate)^(B263-B262)-1 ),I262*rate))</f>
        <v/>
      </c>
      <c r="H263" s="29" t="str">
        <f>IF(D263="","",SUM(G$1:G263))</f>
        <v/>
      </c>
      <c r="I263" s="29" t="str">
        <f t="shared" si="14"/>
        <v/>
      </c>
      <c r="J263" s="28" t="str">
        <f ca="1">_xlfn.IFNA(INDEX(Paskola_LNT!$I$2:$I$1000,MATCH(INV_Lentele!B263,Paskola_LNT!$B$2:$B$1000,0)),IF(AND(J262&lt;&gt;"",A263&lt;&gt;""),J262,""))</f>
        <v/>
      </c>
    </row>
    <row r="264" spans="1:10" x14ac:dyDescent="0.25">
      <c r="A264" s="16" t="str">
        <f>IF(I263="","",IF(A263&gt;='Investicijų skaičiuoklė'!$E$9*p,"",A263+1))</f>
        <v/>
      </c>
      <c r="B264" s="27" t="str">
        <f>IF(A264="","",IF(p=52,B263+7,IF(p=26,B263+14,IF(p=24,IF(MOD(A264,2)=0,EDATE('Investicijų skaičiuoklė'!$E$10,A264/2),B263+14),IF(DAY(DATE(YEAR('Investicijų skaičiuoklė'!$E$10),MONTH('Investicijų skaičiuoklė'!$E$10)+(A264-1)*(12/p),DAY('Investicijų skaičiuoklė'!$E$10)))&lt;&gt;DAY('Investicijų skaičiuoklė'!$E$10),DATE(YEAR('Investicijų skaičiuoklė'!$E$10),MONTH('Investicijų skaičiuoklė'!$E$10)+A264*(12/p)+1,0),DATE(YEAR('Investicijų skaičiuoklė'!$E$10),MONTH('Investicijų skaičiuoklė'!$E$10)+A264*(12/p),DAY('Investicijų skaičiuoklė'!$E$10)))))))</f>
        <v/>
      </c>
      <c r="C264" s="29" t="str">
        <f t="shared" si="12"/>
        <v/>
      </c>
      <c r="D264" s="29" t="str">
        <f t="shared" si="13"/>
        <v/>
      </c>
      <c r="E264" s="29" t="str">
        <f>IF(A264="","",A+SUM($D$2:D263))</f>
        <v/>
      </c>
      <c r="F264" s="29" t="str">
        <f>IF(A264="","",SUM(D$1:D264)+PV)</f>
        <v/>
      </c>
      <c r="G264" s="29" t="str">
        <f>IF(A264="","",IF(INV_Parinktys!$B$17=INV_Parinktys!$A$10,I263*( (1+rate)^(B264-B263)-1 ),I263*rate))</f>
        <v/>
      </c>
      <c r="H264" s="29" t="str">
        <f>IF(D264="","",SUM(G$1:G264))</f>
        <v/>
      </c>
      <c r="I264" s="29" t="str">
        <f t="shared" si="14"/>
        <v/>
      </c>
      <c r="J264" s="28" t="str">
        <f ca="1">_xlfn.IFNA(INDEX(Paskola_LNT!$I$2:$I$1000,MATCH(INV_Lentele!B264,Paskola_LNT!$B$2:$B$1000,0)),IF(AND(J263&lt;&gt;"",A264&lt;&gt;""),J263,""))</f>
        <v/>
      </c>
    </row>
    <row r="265" spans="1:10" x14ac:dyDescent="0.25">
      <c r="A265" s="16" t="str">
        <f>IF(I264="","",IF(A264&gt;='Investicijų skaičiuoklė'!$E$9*p,"",A264+1))</f>
        <v/>
      </c>
      <c r="B265" s="27" t="str">
        <f>IF(A265="","",IF(p=52,B264+7,IF(p=26,B264+14,IF(p=24,IF(MOD(A265,2)=0,EDATE('Investicijų skaičiuoklė'!$E$10,A265/2),B264+14),IF(DAY(DATE(YEAR('Investicijų skaičiuoklė'!$E$10),MONTH('Investicijų skaičiuoklė'!$E$10)+(A265-1)*(12/p),DAY('Investicijų skaičiuoklė'!$E$10)))&lt;&gt;DAY('Investicijų skaičiuoklė'!$E$10),DATE(YEAR('Investicijų skaičiuoklė'!$E$10),MONTH('Investicijų skaičiuoklė'!$E$10)+A265*(12/p)+1,0),DATE(YEAR('Investicijų skaičiuoklė'!$E$10),MONTH('Investicijų skaičiuoklė'!$E$10)+A265*(12/p),DAY('Investicijų skaičiuoklė'!$E$10)))))))</f>
        <v/>
      </c>
      <c r="C265" s="29" t="str">
        <f t="shared" si="12"/>
        <v/>
      </c>
      <c r="D265" s="29" t="str">
        <f t="shared" si="13"/>
        <v/>
      </c>
      <c r="E265" s="29" t="str">
        <f>IF(A265="","",A+SUM($D$2:D264))</f>
        <v/>
      </c>
      <c r="F265" s="29" t="str">
        <f>IF(A265="","",SUM(D$1:D265)+PV)</f>
        <v/>
      </c>
      <c r="G265" s="29" t="str">
        <f>IF(A265="","",IF(INV_Parinktys!$B$17=INV_Parinktys!$A$10,I264*( (1+rate)^(B265-B264)-1 ),I264*rate))</f>
        <v/>
      </c>
      <c r="H265" s="29" t="str">
        <f>IF(D265="","",SUM(G$1:G265))</f>
        <v/>
      </c>
      <c r="I265" s="29" t="str">
        <f t="shared" si="14"/>
        <v/>
      </c>
      <c r="J265" s="28" t="str">
        <f ca="1">_xlfn.IFNA(INDEX(Paskola_LNT!$I$2:$I$1000,MATCH(INV_Lentele!B265,Paskola_LNT!$B$2:$B$1000,0)),IF(AND(J264&lt;&gt;"",A265&lt;&gt;""),J264,""))</f>
        <v/>
      </c>
    </row>
    <row r="266" spans="1:10" x14ac:dyDescent="0.25">
      <c r="A266" s="16" t="str">
        <f>IF(I265="","",IF(A265&gt;='Investicijų skaičiuoklė'!$E$9*p,"",A265+1))</f>
        <v/>
      </c>
      <c r="B266" s="27" t="str">
        <f>IF(A266="","",IF(p=52,B265+7,IF(p=26,B265+14,IF(p=24,IF(MOD(A266,2)=0,EDATE('Investicijų skaičiuoklė'!$E$10,A266/2),B265+14),IF(DAY(DATE(YEAR('Investicijų skaičiuoklė'!$E$10),MONTH('Investicijų skaičiuoklė'!$E$10)+(A266-1)*(12/p),DAY('Investicijų skaičiuoklė'!$E$10)))&lt;&gt;DAY('Investicijų skaičiuoklė'!$E$10),DATE(YEAR('Investicijų skaičiuoklė'!$E$10),MONTH('Investicijų skaičiuoklė'!$E$10)+A266*(12/p)+1,0),DATE(YEAR('Investicijų skaičiuoklė'!$E$10),MONTH('Investicijų skaičiuoklė'!$E$10)+A266*(12/p),DAY('Investicijų skaičiuoklė'!$E$10)))))))</f>
        <v/>
      </c>
      <c r="C266" s="29" t="str">
        <f t="shared" si="12"/>
        <v/>
      </c>
      <c r="D266" s="29" t="str">
        <f t="shared" si="13"/>
        <v/>
      </c>
      <c r="E266" s="29" t="str">
        <f>IF(A266="","",A+SUM($D$2:D265))</f>
        <v/>
      </c>
      <c r="F266" s="29" t="str">
        <f>IF(A266="","",SUM(D$1:D266)+PV)</f>
        <v/>
      </c>
      <c r="G266" s="29" t="str">
        <f>IF(A266="","",IF(INV_Parinktys!$B$17=INV_Parinktys!$A$10,I265*( (1+rate)^(B266-B265)-1 ),I265*rate))</f>
        <v/>
      </c>
      <c r="H266" s="29" t="str">
        <f>IF(D266="","",SUM(G$1:G266))</f>
        <v/>
      </c>
      <c r="I266" s="29" t="str">
        <f t="shared" si="14"/>
        <v/>
      </c>
      <c r="J266" s="28" t="str">
        <f ca="1">_xlfn.IFNA(INDEX(Paskola_LNT!$I$2:$I$1000,MATCH(INV_Lentele!B266,Paskola_LNT!$B$2:$B$1000,0)),IF(AND(J265&lt;&gt;"",A266&lt;&gt;""),J265,""))</f>
        <v/>
      </c>
    </row>
    <row r="267" spans="1:10" x14ac:dyDescent="0.25">
      <c r="A267" s="16" t="str">
        <f>IF(I266="","",IF(A266&gt;='Investicijų skaičiuoklė'!$E$9*p,"",A266+1))</f>
        <v/>
      </c>
      <c r="B267" s="27" t="str">
        <f>IF(A267="","",IF(p=52,B266+7,IF(p=26,B266+14,IF(p=24,IF(MOD(A267,2)=0,EDATE('Investicijų skaičiuoklė'!$E$10,A267/2),B266+14),IF(DAY(DATE(YEAR('Investicijų skaičiuoklė'!$E$10),MONTH('Investicijų skaičiuoklė'!$E$10)+(A267-1)*(12/p),DAY('Investicijų skaičiuoklė'!$E$10)))&lt;&gt;DAY('Investicijų skaičiuoklė'!$E$10),DATE(YEAR('Investicijų skaičiuoklė'!$E$10),MONTH('Investicijų skaičiuoklė'!$E$10)+A267*(12/p)+1,0),DATE(YEAR('Investicijų skaičiuoklė'!$E$10),MONTH('Investicijų skaičiuoklė'!$E$10)+A267*(12/p),DAY('Investicijų skaičiuoklė'!$E$10)))))))</f>
        <v/>
      </c>
      <c r="C267" s="29" t="str">
        <f t="shared" si="12"/>
        <v/>
      </c>
      <c r="D267" s="29" t="str">
        <f t="shared" si="13"/>
        <v/>
      </c>
      <c r="E267" s="29" t="str">
        <f>IF(A267="","",A+SUM($D$2:D266))</f>
        <v/>
      </c>
      <c r="F267" s="29" t="str">
        <f>IF(A267="","",SUM(D$1:D267)+PV)</f>
        <v/>
      </c>
      <c r="G267" s="29" t="str">
        <f>IF(A267="","",IF(INV_Parinktys!$B$17=INV_Parinktys!$A$10,I266*( (1+rate)^(B267-B266)-1 ),I266*rate))</f>
        <v/>
      </c>
      <c r="H267" s="29" t="str">
        <f>IF(D267="","",SUM(G$1:G267))</f>
        <v/>
      </c>
      <c r="I267" s="29" t="str">
        <f t="shared" si="14"/>
        <v/>
      </c>
      <c r="J267" s="28" t="str">
        <f ca="1">_xlfn.IFNA(INDEX(Paskola_LNT!$I$2:$I$1000,MATCH(INV_Lentele!B267,Paskola_LNT!$B$2:$B$1000,0)),IF(AND(J266&lt;&gt;"",A267&lt;&gt;""),J266,""))</f>
        <v/>
      </c>
    </row>
    <row r="268" spans="1:10" x14ac:dyDescent="0.25">
      <c r="A268" s="16" t="str">
        <f>IF(I267="","",IF(A267&gt;='Investicijų skaičiuoklė'!$E$9*p,"",A267+1))</f>
        <v/>
      </c>
      <c r="B268" s="27" t="str">
        <f>IF(A268="","",IF(p=52,B267+7,IF(p=26,B267+14,IF(p=24,IF(MOD(A268,2)=0,EDATE('Investicijų skaičiuoklė'!$E$10,A268/2),B267+14),IF(DAY(DATE(YEAR('Investicijų skaičiuoklė'!$E$10),MONTH('Investicijų skaičiuoklė'!$E$10)+(A268-1)*(12/p),DAY('Investicijų skaičiuoklė'!$E$10)))&lt;&gt;DAY('Investicijų skaičiuoklė'!$E$10),DATE(YEAR('Investicijų skaičiuoklė'!$E$10),MONTH('Investicijų skaičiuoklė'!$E$10)+A268*(12/p)+1,0),DATE(YEAR('Investicijų skaičiuoklė'!$E$10),MONTH('Investicijų skaičiuoklė'!$E$10)+A268*(12/p),DAY('Investicijų skaičiuoklė'!$E$10)))))))</f>
        <v/>
      </c>
      <c r="C268" s="29" t="str">
        <f t="shared" si="12"/>
        <v/>
      </c>
      <c r="D268" s="29" t="str">
        <f t="shared" si="13"/>
        <v/>
      </c>
      <c r="E268" s="29" t="str">
        <f>IF(A268="","",A+SUM($D$2:D267))</f>
        <v/>
      </c>
      <c r="F268" s="29" t="str">
        <f>IF(A268="","",SUM(D$1:D268)+PV)</f>
        <v/>
      </c>
      <c r="G268" s="29" t="str">
        <f>IF(A268="","",IF(INV_Parinktys!$B$17=INV_Parinktys!$A$10,I267*( (1+rate)^(B268-B267)-1 ),I267*rate))</f>
        <v/>
      </c>
      <c r="H268" s="29" t="str">
        <f>IF(D268="","",SUM(G$1:G268))</f>
        <v/>
      </c>
      <c r="I268" s="29" t="str">
        <f t="shared" si="14"/>
        <v/>
      </c>
      <c r="J268" s="28" t="str">
        <f ca="1">_xlfn.IFNA(INDEX(Paskola_LNT!$I$2:$I$1000,MATCH(INV_Lentele!B268,Paskola_LNT!$B$2:$B$1000,0)),IF(AND(J267&lt;&gt;"",A268&lt;&gt;""),J267,""))</f>
        <v/>
      </c>
    </row>
    <row r="269" spans="1:10" x14ac:dyDescent="0.25">
      <c r="A269" s="16" t="str">
        <f>IF(I268="","",IF(A268&gt;='Investicijų skaičiuoklė'!$E$9*p,"",A268+1))</f>
        <v/>
      </c>
      <c r="B269" s="27" t="str">
        <f>IF(A269="","",IF(p=52,B268+7,IF(p=26,B268+14,IF(p=24,IF(MOD(A269,2)=0,EDATE('Investicijų skaičiuoklė'!$E$10,A269/2),B268+14),IF(DAY(DATE(YEAR('Investicijų skaičiuoklė'!$E$10),MONTH('Investicijų skaičiuoklė'!$E$10)+(A269-1)*(12/p),DAY('Investicijų skaičiuoklė'!$E$10)))&lt;&gt;DAY('Investicijų skaičiuoklė'!$E$10),DATE(YEAR('Investicijų skaičiuoklė'!$E$10),MONTH('Investicijų skaičiuoklė'!$E$10)+A269*(12/p)+1,0),DATE(YEAR('Investicijų skaičiuoklė'!$E$10),MONTH('Investicijų skaičiuoklė'!$E$10)+A269*(12/p),DAY('Investicijų skaičiuoklė'!$E$10)))))))</f>
        <v/>
      </c>
      <c r="C269" s="29" t="str">
        <f t="shared" si="12"/>
        <v/>
      </c>
      <c r="D269" s="29" t="str">
        <f t="shared" si="13"/>
        <v/>
      </c>
      <c r="E269" s="29" t="str">
        <f>IF(A269="","",A+SUM($D$2:D268))</f>
        <v/>
      </c>
      <c r="F269" s="29" t="str">
        <f>IF(A269="","",SUM(D$1:D269)+PV)</f>
        <v/>
      </c>
      <c r="G269" s="29" t="str">
        <f>IF(A269="","",IF(INV_Parinktys!$B$17=INV_Parinktys!$A$10,I268*( (1+rate)^(B269-B268)-1 ),I268*rate))</f>
        <v/>
      </c>
      <c r="H269" s="29" t="str">
        <f>IF(D269="","",SUM(G$1:G269))</f>
        <v/>
      </c>
      <c r="I269" s="29" t="str">
        <f t="shared" si="14"/>
        <v/>
      </c>
      <c r="J269" s="28" t="str">
        <f ca="1">_xlfn.IFNA(INDEX(Paskola_LNT!$I$2:$I$1000,MATCH(INV_Lentele!B269,Paskola_LNT!$B$2:$B$1000,0)),IF(AND(J268&lt;&gt;"",A269&lt;&gt;""),J268,""))</f>
        <v/>
      </c>
    </row>
    <row r="270" spans="1:10" x14ac:dyDescent="0.25">
      <c r="A270" s="16" t="str">
        <f>IF(I269="","",IF(A269&gt;='Investicijų skaičiuoklė'!$E$9*p,"",A269+1))</f>
        <v/>
      </c>
      <c r="B270" s="27" t="str">
        <f>IF(A270="","",IF(p=52,B269+7,IF(p=26,B269+14,IF(p=24,IF(MOD(A270,2)=0,EDATE('Investicijų skaičiuoklė'!$E$10,A270/2),B269+14),IF(DAY(DATE(YEAR('Investicijų skaičiuoklė'!$E$10),MONTH('Investicijų skaičiuoklė'!$E$10)+(A270-1)*(12/p),DAY('Investicijų skaičiuoklė'!$E$10)))&lt;&gt;DAY('Investicijų skaičiuoklė'!$E$10),DATE(YEAR('Investicijų skaičiuoklė'!$E$10),MONTH('Investicijų skaičiuoklė'!$E$10)+A270*(12/p)+1,0),DATE(YEAR('Investicijų skaičiuoklė'!$E$10),MONTH('Investicijų skaičiuoklė'!$E$10)+A270*(12/p),DAY('Investicijų skaičiuoklė'!$E$10)))))))</f>
        <v/>
      </c>
      <c r="C270" s="29" t="str">
        <f t="shared" si="12"/>
        <v/>
      </c>
      <c r="D270" s="29" t="str">
        <f t="shared" si="13"/>
        <v/>
      </c>
      <c r="E270" s="29" t="str">
        <f>IF(A270="","",A+SUM($D$2:D269))</f>
        <v/>
      </c>
      <c r="F270" s="29" t="str">
        <f>IF(A270="","",SUM(D$1:D270)+PV)</f>
        <v/>
      </c>
      <c r="G270" s="29" t="str">
        <f>IF(A270="","",IF(INV_Parinktys!$B$17=INV_Parinktys!$A$10,I269*( (1+rate)^(B270-B269)-1 ),I269*rate))</f>
        <v/>
      </c>
      <c r="H270" s="29" t="str">
        <f>IF(D270="","",SUM(G$1:G270))</f>
        <v/>
      </c>
      <c r="I270" s="29" t="str">
        <f t="shared" si="14"/>
        <v/>
      </c>
      <c r="J270" s="28" t="str">
        <f ca="1">_xlfn.IFNA(INDEX(Paskola_LNT!$I$2:$I$1000,MATCH(INV_Lentele!B270,Paskola_LNT!$B$2:$B$1000,0)),IF(AND(J269&lt;&gt;"",A270&lt;&gt;""),J269,""))</f>
        <v/>
      </c>
    </row>
    <row r="271" spans="1:10" x14ac:dyDescent="0.25">
      <c r="A271" s="16" t="str">
        <f>IF(I270="","",IF(A270&gt;='Investicijų skaičiuoklė'!$E$9*p,"",A270+1))</f>
        <v/>
      </c>
      <c r="B271" s="27" t="str">
        <f>IF(A271="","",IF(p=52,B270+7,IF(p=26,B270+14,IF(p=24,IF(MOD(A271,2)=0,EDATE('Investicijų skaičiuoklė'!$E$10,A271/2),B270+14),IF(DAY(DATE(YEAR('Investicijų skaičiuoklė'!$E$10),MONTH('Investicijų skaičiuoklė'!$E$10)+(A271-1)*(12/p),DAY('Investicijų skaičiuoklė'!$E$10)))&lt;&gt;DAY('Investicijų skaičiuoklė'!$E$10),DATE(YEAR('Investicijų skaičiuoklė'!$E$10),MONTH('Investicijų skaičiuoklė'!$E$10)+A271*(12/p)+1,0),DATE(YEAR('Investicijų skaičiuoklė'!$E$10),MONTH('Investicijų skaičiuoklė'!$E$10)+A271*(12/p),DAY('Investicijų skaičiuoklė'!$E$10)))))))</f>
        <v/>
      </c>
      <c r="C271" s="29" t="str">
        <f t="shared" si="12"/>
        <v/>
      </c>
      <c r="D271" s="29" t="str">
        <f t="shared" si="13"/>
        <v/>
      </c>
      <c r="E271" s="29" t="str">
        <f>IF(A271="","",A+SUM($D$2:D270))</f>
        <v/>
      </c>
      <c r="F271" s="29" t="str">
        <f>IF(A271="","",SUM(D$1:D271)+PV)</f>
        <v/>
      </c>
      <c r="G271" s="29" t="str">
        <f>IF(A271="","",IF(INV_Parinktys!$B$17=INV_Parinktys!$A$10,I270*( (1+rate)^(B271-B270)-1 ),I270*rate))</f>
        <v/>
      </c>
      <c r="H271" s="29" t="str">
        <f>IF(D271="","",SUM(G$1:G271))</f>
        <v/>
      </c>
      <c r="I271" s="29" t="str">
        <f t="shared" si="14"/>
        <v/>
      </c>
      <c r="J271" s="28" t="str">
        <f ca="1">_xlfn.IFNA(INDEX(Paskola_LNT!$I$2:$I$1000,MATCH(INV_Lentele!B271,Paskola_LNT!$B$2:$B$1000,0)),IF(AND(J270&lt;&gt;"",A271&lt;&gt;""),J270,""))</f>
        <v/>
      </c>
    </row>
    <row r="272" spans="1:10" x14ac:dyDescent="0.25">
      <c r="A272" s="16" t="str">
        <f>IF(I271="","",IF(A271&gt;='Investicijų skaičiuoklė'!$E$9*p,"",A271+1))</f>
        <v/>
      </c>
      <c r="B272" s="27" t="str">
        <f>IF(A272="","",IF(p=52,B271+7,IF(p=26,B271+14,IF(p=24,IF(MOD(A272,2)=0,EDATE('Investicijų skaičiuoklė'!$E$10,A272/2),B271+14),IF(DAY(DATE(YEAR('Investicijų skaičiuoklė'!$E$10),MONTH('Investicijų skaičiuoklė'!$E$10)+(A272-1)*(12/p),DAY('Investicijų skaičiuoklė'!$E$10)))&lt;&gt;DAY('Investicijų skaičiuoklė'!$E$10),DATE(YEAR('Investicijų skaičiuoklė'!$E$10),MONTH('Investicijų skaičiuoklė'!$E$10)+A272*(12/p)+1,0),DATE(YEAR('Investicijų skaičiuoklė'!$E$10),MONTH('Investicijų skaičiuoklė'!$E$10)+A272*(12/p),DAY('Investicijų skaičiuoklė'!$E$10)))))))</f>
        <v/>
      </c>
      <c r="C272" s="29" t="str">
        <f t="shared" si="12"/>
        <v/>
      </c>
      <c r="D272" s="29" t="str">
        <f t="shared" si="13"/>
        <v/>
      </c>
      <c r="E272" s="29" t="str">
        <f>IF(A272="","",A+SUM($D$2:D271))</f>
        <v/>
      </c>
      <c r="F272" s="29" t="str">
        <f>IF(A272="","",SUM(D$1:D272)+PV)</f>
        <v/>
      </c>
      <c r="G272" s="29" t="str">
        <f>IF(A272="","",IF(INV_Parinktys!$B$17=INV_Parinktys!$A$10,I271*( (1+rate)^(B272-B271)-1 ),I271*rate))</f>
        <v/>
      </c>
      <c r="H272" s="29" t="str">
        <f>IF(D272="","",SUM(G$1:G272))</f>
        <v/>
      </c>
      <c r="I272" s="29" t="str">
        <f t="shared" si="14"/>
        <v/>
      </c>
      <c r="J272" s="28" t="str">
        <f ca="1">_xlfn.IFNA(INDEX(Paskola_LNT!$I$2:$I$1000,MATCH(INV_Lentele!B272,Paskola_LNT!$B$2:$B$1000,0)),IF(AND(J271&lt;&gt;"",A272&lt;&gt;""),J271,""))</f>
        <v/>
      </c>
    </row>
    <row r="273" spans="1:10" x14ac:dyDescent="0.25">
      <c r="A273" s="16" t="str">
        <f>IF(I272="","",IF(A272&gt;='Investicijų skaičiuoklė'!$E$9*p,"",A272+1))</f>
        <v/>
      </c>
      <c r="B273" s="27" t="str">
        <f>IF(A273="","",IF(p=52,B272+7,IF(p=26,B272+14,IF(p=24,IF(MOD(A273,2)=0,EDATE('Investicijų skaičiuoklė'!$E$10,A273/2),B272+14),IF(DAY(DATE(YEAR('Investicijų skaičiuoklė'!$E$10),MONTH('Investicijų skaičiuoklė'!$E$10)+(A273-1)*(12/p),DAY('Investicijų skaičiuoklė'!$E$10)))&lt;&gt;DAY('Investicijų skaičiuoklė'!$E$10),DATE(YEAR('Investicijų skaičiuoklė'!$E$10),MONTH('Investicijų skaičiuoklė'!$E$10)+A273*(12/p)+1,0),DATE(YEAR('Investicijų skaičiuoklė'!$E$10),MONTH('Investicijų skaičiuoklė'!$E$10)+A273*(12/p),DAY('Investicijų skaičiuoklė'!$E$10)))))))</f>
        <v/>
      </c>
      <c r="C273" s="29" t="str">
        <f t="shared" si="12"/>
        <v/>
      </c>
      <c r="D273" s="29" t="str">
        <f t="shared" si="13"/>
        <v/>
      </c>
      <c r="E273" s="29" t="str">
        <f>IF(A273="","",A+SUM($D$2:D272))</f>
        <v/>
      </c>
      <c r="F273" s="29" t="str">
        <f>IF(A273="","",SUM(D$1:D273)+PV)</f>
        <v/>
      </c>
      <c r="G273" s="29" t="str">
        <f>IF(A273="","",IF(INV_Parinktys!$B$17=INV_Parinktys!$A$10,I272*( (1+rate)^(B273-B272)-1 ),I272*rate))</f>
        <v/>
      </c>
      <c r="H273" s="29" t="str">
        <f>IF(D273="","",SUM(G$1:G273))</f>
        <v/>
      </c>
      <c r="I273" s="29" t="str">
        <f t="shared" si="14"/>
        <v/>
      </c>
      <c r="J273" s="28" t="str">
        <f ca="1">_xlfn.IFNA(INDEX(Paskola_LNT!$I$2:$I$1000,MATCH(INV_Lentele!B273,Paskola_LNT!$B$2:$B$1000,0)),IF(AND(J272&lt;&gt;"",A273&lt;&gt;""),J272,""))</f>
        <v/>
      </c>
    </row>
    <row r="274" spans="1:10" x14ac:dyDescent="0.25">
      <c r="A274" s="16" t="str">
        <f>IF(I273="","",IF(A273&gt;='Investicijų skaičiuoklė'!$E$9*p,"",A273+1))</f>
        <v/>
      </c>
      <c r="B274" s="27" t="str">
        <f>IF(A274="","",IF(p=52,B273+7,IF(p=26,B273+14,IF(p=24,IF(MOD(A274,2)=0,EDATE('Investicijų skaičiuoklė'!$E$10,A274/2),B273+14),IF(DAY(DATE(YEAR('Investicijų skaičiuoklė'!$E$10),MONTH('Investicijų skaičiuoklė'!$E$10)+(A274-1)*(12/p),DAY('Investicijų skaičiuoklė'!$E$10)))&lt;&gt;DAY('Investicijų skaičiuoklė'!$E$10),DATE(YEAR('Investicijų skaičiuoklė'!$E$10),MONTH('Investicijų skaičiuoklė'!$E$10)+A274*(12/p)+1,0),DATE(YEAR('Investicijų skaičiuoklė'!$E$10),MONTH('Investicijų skaičiuoklė'!$E$10)+A274*(12/p),DAY('Investicijų skaičiuoklė'!$E$10)))))))</f>
        <v/>
      </c>
      <c r="C274" s="29" t="str">
        <f t="shared" si="12"/>
        <v/>
      </c>
      <c r="D274" s="29" t="str">
        <f t="shared" si="13"/>
        <v/>
      </c>
      <c r="E274" s="29" t="str">
        <f>IF(A274="","",A+SUM($D$2:D273))</f>
        <v/>
      </c>
      <c r="F274" s="29" t="str">
        <f>IF(A274="","",SUM(D$1:D274)+PV)</f>
        <v/>
      </c>
      <c r="G274" s="29" t="str">
        <f>IF(A274="","",IF(INV_Parinktys!$B$17=INV_Parinktys!$A$10,I273*( (1+rate)^(B274-B273)-1 ),I273*rate))</f>
        <v/>
      </c>
      <c r="H274" s="29" t="str">
        <f>IF(D274="","",SUM(G$1:G274))</f>
        <v/>
      </c>
      <c r="I274" s="29" t="str">
        <f t="shared" si="14"/>
        <v/>
      </c>
      <c r="J274" s="28" t="str">
        <f ca="1">_xlfn.IFNA(INDEX(Paskola_LNT!$I$2:$I$1000,MATCH(INV_Lentele!B274,Paskola_LNT!$B$2:$B$1000,0)),IF(AND(J273&lt;&gt;"",A274&lt;&gt;""),J273,""))</f>
        <v/>
      </c>
    </row>
    <row r="275" spans="1:10" x14ac:dyDescent="0.25">
      <c r="A275" s="16" t="str">
        <f>IF(I274="","",IF(A274&gt;='Investicijų skaičiuoklė'!$E$9*p,"",A274+1))</f>
        <v/>
      </c>
      <c r="B275" s="27" t="str">
        <f>IF(A275="","",IF(p=52,B274+7,IF(p=26,B274+14,IF(p=24,IF(MOD(A275,2)=0,EDATE('Investicijų skaičiuoklė'!$E$10,A275/2),B274+14),IF(DAY(DATE(YEAR('Investicijų skaičiuoklė'!$E$10),MONTH('Investicijų skaičiuoklė'!$E$10)+(A275-1)*(12/p),DAY('Investicijų skaičiuoklė'!$E$10)))&lt;&gt;DAY('Investicijų skaičiuoklė'!$E$10),DATE(YEAR('Investicijų skaičiuoklė'!$E$10),MONTH('Investicijų skaičiuoklė'!$E$10)+A275*(12/p)+1,0),DATE(YEAR('Investicijų skaičiuoklė'!$E$10),MONTH('Investicijų skaičiuoklė'!$E$10)+A275*(12/p),DAY('Investicijų skaičiuoklė'!$E$10)))))))</f>
        <v/>
      </c>
      <c r="C275" s="29" t="str">
        <f t="shared" si="12"/>
        <v/>
      </c>
      <c r="D275" s="29" t="str">
        <f t="shared" si="13"/>
        <v/>
      </c>
      <c r="E275" s="29" t="str">
        <f>IF(A275="","",A+SUM($D$2:D274))</f>
        <v/>
      </c>
      <c r="F275" s="29" t="str">
        <f>IF(A275="","",SUM(D$1:D275)+PV)</f>
        <v/>
      </c>
      <c r="G275" s="29" t="str">
        <f>IF(A275="","",IF(INV_Parinktys!$B$17=INV_Parinktys!$A$10,I274*( (1+rate)^(B275-B274)-1 ),I274*rate))</f>
        <v/>
      </c>
      <c r="H275" s="29" t="str">
        <f>IF(D275="","",SUM(G$1:G275))</f>
        <v/>
      </c>
      <c r="I275" s="29" t="str">
        <f t="shared" si="14"/>
        <v/>
      </c>
      <c r="J275" s="28" t="str">
        <f ca="1">_xlfn.IFNA(INDEX(Paskola_LNT!$I$2:$I$1000,MATCH(INV_Lentele!B275,Paskola_LNT!$B$2:$B$1000,0)),IF(AND(J274&lt;&gt;"",A275&lt;&gt;""),J274,""))</f>
        <v/>
      </c>
    </row>
    <row r="276" spans="1:10" x14ac:dyDescent="0.25">
      <c r="A276" s="16" t="str">
        <f>IF(I275="","",IF(A275&gt;='Investicijų skaičiuoklė'!$E$9*p,"",A275+1))</f>
        <v/>
      </c>
      <c r="B276" s="27" t="str">
        <f>IF(A276="","",IF(p=52,B275+7,IF(p=26,B275+14,IF(p=24,IF(MOD(A276,2)=0,EDATE('Investicijų skaičiuoklė'!$E$10,A276/2),B275+14),IF(DAY(DATE(YEAR('Investicijų skaičiuoklė'!$E$10),MONTH('Investicijų skaičiuoklė'!$E$10)+(A276-1)*(12/p),DAY('Investicijų skaičiuoklė'!$E$10)))&lt;&gt;DAY('Investicijų skaičiuoklė'!$E$10),DATE(YEAR('Investicijų skaičiuoklė'!$E$10),MONTH('Investicijų skaičiuoklė'!$E$10)+A276*(12/p)+1,0),DATE(YEAR('Investicijų skaičiuoklė'!$E$10),MONTH('Investicijų skaičiuoklė'!$E$10)+A276*(12/p),DAY('Investicijų skaičiuoklė'!$E$10)))))))</f>
        <v/>
      </c>
      <c r="C276" s="29" t="str">
        <f t="shared" si="12"/>
        <v/>
      </c>
      <c r="D276" s="29" t="str">
        <f t="shared" si="13"/>
        <v/>
      </c>
      <c r="E276" s="29" t="str">
        <f>IF(A276="","",A+SUM($D$2:D275))</f>
        <v/>
      </c>
      <c r="F276" s="29" t="str">
        <f>IF(A276="","",SUM(D$1:D276)+PV)</f>
        <v/>
      </c>
      <c r="G276" s="29" t="str">
        <f>IF(A276="","",IF(INV_Parinktys!$B$17=INV_Parinktys!$A$10,I275*( (1+rate)^(B276-B275)-1 ),I275*rate))</f>
        <v/>
      </c>
      <c r="H276" s="29" t="str">
        <f>IF(D276="","",SUM(G$1:G276))</f>
        <v/>
      </c>
      <c r="I276" s="29" t="str">
        <f t="shared" si="14"/>
        <v/>
      </c>
      <c r="J276" s="28" t="str">
        <f ca="1">_xlfn.IFNA(INDEX(Paskola_LNT!$I$2:$I$1000,MATCH(INV_Lentele!B276,Paskola_LNT!$B$2:$B$1000,0)),IF(AND(J275&lt;&gt;"",A276&lt;&gt;""),J275,""))</f>
        <v/>
      </c>
    </row>
    <row r="277" spans="1:10" x14ac:dyDescent="0.25">
      <c r="A277" s="16" t="str">
        <f>IF(I276="","",IF(A276&gt;='Investicijų skaičiuoklė'!$E$9*p,"",A276+1))</f>
        <v/>
      </c>
      <c r="B277" s="27" t="str">
        <f>IF(A277="","",IF(p=52,B276+7,IF(p=26,B276+14,IF(p=24,IF(MOD(A277,2)=0,EDATE('Investicijų skaičiuoklė'!$E$10,A277/2),B276+14),IF(DAY(DATE(YEAR('Investicijų skaičiuoklė'!$E$10),MONTH('Investicijų skaičiuoklė'!$E$10)+(A277-1)*(12/p),DAY('Investicijų skaičiuoklė'!$E$10)))&lt;&gt;DAY('Investicijų skaičiuoklė'!$E$10),DATE(YEAR('Investicijų skaičiuoklė'!$E$10),MONTH('Investicijų skaičiuoklė'!$E$10)+A277*(12/p)+1,0),DATE(YEAR('Investicijų skaičiuoklė'!$E$10),MONTH('Investicijų skaičiuoklė'!$E$10)+A277*(12/p),DAY('Investicijų skaičiuoklė'!$E$10)))))))</f>
        <v/>
      </c>
      <c r="C277" s="29" t="str">
        <f t="shared" si="12"/>
        <v/>
      </c>
      <c r="D277" s="29" t="str">
        <f t="shared" si="13"/>
        <v/>
      </c>
      <c r="E277" s="29" t="str">
        <f>IF(A277="","",A+SUM($D$2:D276))</f>
        <v/>
      </c>
      <c r="F277" s="29" t="str">
        <f>IF(A277="","",SUM(D$1:D277)+PV)</f>
        <v/>
      </c>
      <c r="G277" s="29" t="str">
        <f>IF(A277="","",IF(INV_Parinktys!$B$17=INV_Parinktys!$A$10,I276*( (1+rate)^(B277-B276)-1 ),I276*rate))</f>
        <v/>
      </c>
      <c r="H277" s="29" t="str">
        <f>IF(D277="","",SUM(G$1:G277))</f>
        <v/>
      </c>
      <c r="I277" s="29" t="str">
        <f t="shared" si="14"/>
        <v/>
      </c>
      <c r="J277" s="28" t="str">
        <f ca="1">_xlfn.IFNA(INDEX(Paskola_LNT!$I$2:$I$1000,MATCH(INV_Lentele!B277,Paskola_LNT!$B$2:$B$1000,0)),IF(AND(J276&lt;&gt;"",A277&lt;&gt;""),J276,""))</f>
        <v/>
      </c>
    </row>
    <row r="278" spans="1:10" x14ac:dyDescent="0.25">
      <c r="A278" s="16" t="str">
        <f>IF(I277="","",IF(A277&gt;='Investicijų skaičiuoklė'!$E$9*p,"",A277+1))</f>
        <v/>
      </c>
      <c r="B278" s="27" t="str">
        <f>IF(A278="","",IF(p=52,B277+7,IF(p=26,B277+14,IF(p=24,IF(MOD(A278,2)=0,EDATE('Investicijų skaičiuoklė'!$E$10,A278/2),B277+14),IF(DAY(DATE(YEAR('Investicijų skaičiuoklė'!$E$10),MONTH('Investicijų skaičiuoklė'!$E$10)+(A278-1)*(12/p),DAY('Investicijų skaičiuoklė'!$E$10)))&lt;&gt;DAY('Investicijų skaičiuoklė'!$E$10),DATE(YEAR('Investicijų skaičiuoklė'!$E$10),MONTH('Investicijų skaičiuoklė'!$E$10)+A278*(12/p)+1,0),DATE(YEAR('Investicijų skaičiuoklė'!$E$10),MONTH('Investicijų skaičiuoklė'!$E$10)+A278*(12/p),DAY('Investicijų skaičiuoklė'!$E$10)))))))</f>
        <v/>
      </c>
      <c r="C278" s="29" t="str">
        <f t="shared" si="12"/>
        <v/>
      </c>
      <c r="D278" s="29" t="str">
        <f t="shared" si="13"/>
        <v/>
      </c>
      <c r="E278" s="29" t="str">
        <f>IF(A278="","",A+SUM($D$2:D277))</f>
        <v/>
      </c>
      <c r="F278" s="29" t="str">
        <f>IF(A278="","",SUM(D$1:D278)+PV)</f>
        <v/>
      </c>
      <c r="G278" s="29" t="str">
        <f>IF(A278="","",IF(INV_Parinktys!$B$17=INV_Parinktys!$A$10,I277*( (1+rate)^(B278-B277)-1 ),I277*rate))</f>
        <v/>
      </c>
      <c r="H278" s="29" t="str">
        <f>IF(D278="","",SUM(G$1:G278))</f>
        <v/>
      </c>
      <c r="I278" s="29" t="str">
        <f t="shared" si="14"/>
        <v/>
      </c>
      <c r="J278" s="28" t="str">
        <f ca="1">_xlfn.IFNA(INDEX(Paskola_LNT!$I$2:$I$1000,MATCH(INV_Lentele!B278,Paskola_LNT!$B$2:$B$1000,0)),IF(AND(J277&lt;&gt;"",A278&lt;&gt;""),J277,""))</f>
        <v/>
      </c>
    </row>
    <row r="279" spans="1:10" x14ac:dyDescent="0.25">
      <c r="A279" s="16" t="str">
        <f>IF(I278="","",IF(A278&gt;='Investicijų skaičiuoklė'!$E$9*p,"",A278+1))</f>
        <v/>
      </c>
      <c r="B279" s="27" t="str">
        <f>IF(A279="","",IF(p=52,B278+7,IF(p=26,B278+14,IF(p=24,IF(MOD(A279,2)=0,EDATE('Investicijų skaičiuoklė'!$E$10,A279/2),B278+14),IF(DAY(DATE(YEAR('Investicijų skaičiuoklė'!$E$10),MONTH('Investicijų skaičiuoklė'!$E$10)+(A279-1)*(12/p),DAY('Investicijų skaičiuoklė'!$E$10)))&lt;&gt;DAY('Investicijų skaičiuoklė'!$E$10),DATE(YEAR('Investicijų skaičiuoklė'!$E$10),MONTH('Investicijų skaičiuoklė'!$E$10)+A279*(12/p)+1,0),DATE(YEAR('Investicijų skaičiuoklė'!$E$10),MONTH('Investicijų skaičiuoklė'!$E$10)+A279*(12/p),DAY('Investicijų skaičiuoklė'!$E$10)))))))</f>
        <v/>
      </c>
      <c r="C279" s="29" t="str">
        <f t="shared" si="12"/>
        <v/>
      </c>
      <c r="D279" s="29" t="str">
        <f t="shared" si="13"/>
        <v/>
      </c>
      <c r="E279" s="29" t="str">
        <f>IF(A279="","",A+SUM($D$2:D278))</f>
        <v/>
      </c>
      <c r="F279" s="29" t="str">
        <f>IF(A279="","",SUM(D$1:D279)+PV)</f>
        <v/>
      </c>
      <c r="G279" s="29" t="str">
        <f>IF(A279="","",IF(INV_Parinktys!$B$17=INV_Parinktys!$A$10,I278*( (1+rate)^(B279-B278)-1 ),I278*rate))</f>
        <v/>
      </c>
      <c r="H279" s="29" t="str">
        <f>IF(D279="","",SUM(G$1:G279))</f>
        <v/>
      </c>
      <c r="I279" s="29" t="str">
        <f t="shared" si="14"/>
        <v/>
      </c>
      <c r="J279" s="28" t="str">
        <f ca="1">_xlfn.IFNA(INDEX(Paskola_LNT!$I$2:$I$1000,MATCH(INV_Lentele!B279,Paskola_LNT!$B$2:$B$1000,0)),IF(AND(J278&lt;&gt;"",A279&lt;&gt;""),J278,""))</f>
        <v/>
      </c>
    </row>
    <row r="280" spans="1:10" x14ac:dyDescent="0.25">
      <c r="A280" s="16" t="str">
        <f>IF(I279="","",IF(A279&gt;='Investicijų skaičiuoklė'!$E$9*p,"",A279+1))</f>
        <v/>
      </c>
      <c r="B280" s="27" t="str">
        <f>IF(A280="","",IF(p=52,B279+7,IF(p=26,B279+14,IF(p=24,IF(MOD(A280,2)=0,EDATE('Investicijų skaičiuoklė'!$E$10,A280/2),B279+14),IF(DAY(DATE(YEAR('Investicijų skaičiuoklė'!$E$10),MONTH('Investicijų skaičiuoklė'!$E$10)+(A280-1)*(12/p),DAY('Investicijų skaičiuoklė'!$E$10)))&lt;&gt;DAY('Investicijų skaičiuoklė'!$E$10),DATE(YEAR('Investicijų skaičiuoklė'!$E$10),MONTH('Investicijų skaičiuoklė'!$E$10)+A280*(12/p)+1,0),DATE(YEAR('Investicijų skaičiuoklė'!$E$10),MONTH('Investicijų skaičiuoklė'!$E$10)+A280*(12/p),DAY('Investicijų skaičiuoklė'!$E$10)))))))</f>
        <v/>
      </c>
      <c r="C280" s="29" t="str">
        <f t="shared" si="12"/>
        <v/>
      </c>
      <c r="D280" s="29" t="str">
        <f t="shared" si="13"/>
        <v/>
      </c>
      <c r="E280" s="29" t="str">
        <f>IF(A280="","",A+SUM($D$2:D279))</f>
        <v/>
      </c>
      <c r="F280" s="29" t="str">
        <f>IF(A280="","",SUM(D$1:D280)+PV)</f>
        <v/>
      </c>
      <c r="G280" s="29" t="str">
        <f>IF(A280="","",IF(INV_Parinktys!$B$17=INV_Parinktys!$A$10,I279*( (1+rate)^(B280-B279)-1 ),I279*rate))</f>
        <v/>
      </c>
      <c r="H280" s="29" t="str">
        <f>IF(D280="","",SUM(G$1:G280))</f>
        <v/>
      </c>
      <c r="I280" s="29" t="str">
        <f t="shared" si="14"/>
        <v/>
      </c>
      <c r="J280" s="28" t="str">
        <f ca="1">_xlfn.IFNA(INDEX(Paskola_LNT!$I$2:$I$1000,MATCH(INV_Lentele!B280,Paskola_LNT!$B$2:$B$1000,0)),IF(AND(J279&lt;&gt;"",A280&lt;&gt;""),J279,""))</f>
        <v/>
      </c>
    </row>
    <row r="281" spans="1:10" x14ac:dyDescent="0.25">
      <c r="A281" s="16" t="str">
        <f>IF(I280="","",IF(A280&gt;='Investicijų skaičiuoklė'!$E$9*p,"",A280+1))</f>
        <v/>
      </c>
      <c r="B281" s="27" t="str">
        <f>IF(A281="","",IF(p=52,B280+7,IF(p=26,B280+14,IF(p=24,IF(MOD(A281,2)=0,EDATE('Investicijų skaičiuoklė'!$E$10,A281/2),B280+14),IF(DAY(DATE(YEAR('Investicijų skaičiuoklė'!$E$10),MONTH('Investicijų skaičiuoklė'!$E$10)+(A281-1)*(12/p),DAY('Investicijų skaičiuoklė'!$E$10)))&lt;&gt;DAY('Investicijų skaičiuoklė'!$E$10),DATE(YEAR('Investicijų skaičiuoklė'!$E$10),MONTH('Investicijų skaičiuoklė'!$E$10)+A281*(12/p)+1,0),DATE(YEAR('Investicijų skaičiuoklė'!$E$10),MONTH('Investicijų skaičiuoklė'!$E$10)+A281*(12/p),DAY('Investicijų skaičiuoklė'!$E$10)))))))</f>
        <v/>
      </c>
      <c r="C281" s="29" t="str">
        <f t="shared" si="12"/>
        <v/>
      </c>
      <c r="D281" s="29" t="str">
        <f t="shared" si="13"/>
        <v/>
      </c>
      <c r="E281" s="29" t="str">
        <f>IF(A281="","",A+SUM($D$2:D280))</f>
        <v/>
      </c>
      <c r="F281" s="29" t="str">
        <f>IF(A281="","",SUM(D$1:D281)+PV)</f>
        <v/>
      </c>
      <c r="G281" s="29" t="str">
        <f>IF(A281="","",IF(INV_Parinktys!$B$17=INV_Parinktys!$A$10,I280*( (1+rate)^(B281-B280)-1 ),I280*rate))</f>
        <v/>
      </c>
      <c r="H281" s="29" t="str">
        <f>IF(D281="","",SUM(G$1:G281))</f>
        <v/>
      </c>
      <c r="I281" s="29" t="str">
        <f t="shared" si="14"/>
        <v/>
      </c>
      <c r="J281" s="28" t="str">
        <f ca="1">_xlfn.IFNA(INDEX(Paskola_LNT!$I$2:$I$1000,MATCH(INV_Lentele!B281,Paskola_LNT!$B$2:$B$1000,0)),IF(AND(J280&lt;&gt;"",A281&lt;&gt;""),J280,""))</f>
        <v/>
      </c>
    </row>
    <row r="282" spans="1:10" x14ac:dyDescent="0.25">
      <c r="A282" s="16" t="str">
        <f>IF(I281="","",IF(A281&gt;='Investicijų skaičiuoklė'!$E$9*p,"",A281+1))</f>
        <v/>
      </c>
      <c r="B282" s="27" t="str">
        <f>IF(A282="","",IF(p=52,B281+7,IF(p=26,B281+14,IF(p=24,IF(MOD(A282,2)=0,EDATE('Investicijų skaičiuoklė'!$E$10,A282/2),B281+14),IF(DAY(DATE(YEAR('Investicijų skaičiuoklė'!$E$10),MONTH('Investicijų skaičiuoklė'!$E$10)+(A282-1)*(12/p),DAY('Investicijų skaičiuoklė'!$E$10)))&lt;&gt;DAY('Investicijų skaičiuoklė'!$E$10),DATE(YEAR('Investicijų skaičiuoklė'!$E$10),MONTH('Investicijų skaičiuoklė'!$E$10)+A282*(12/p)+1,0),DATE(YEAR('Investicijų skaičiuoklė'!$E$10),MONTH('Investicijų skaičiuoklė'!$E$10)+A282*(12/p),DAY('Investicijų skaičiuoklė'!$E$10)))))))</f>
        <v/>
      </c>
      <c r="C282" s="29" t="str">
        <f t="shared" si="12"/>
        <v/>
      </c>
      <c r="D282" s="29" t="str">
        <f t="shared" si="13"/>
        <v/>
      </c>
      <c r="E282" s="29" t="str">
        <f>IF(A282="","",A+SUM($D$2:D281))</f>
        <v/>
      </c>
      <c r="F282" s="29" t="str">
        <f>IF(A282="","",SUM(D$1:D282)+PV)</f>
        <v/>
      </c>
      <c r="G282" s="29" t="str">
        <f>IF(A282="","",IF(INV_Parinktys!$B$17=INV_Parinktys!$A$10,I281*( (1+rate)^(B282-B281)-1 ),I281*rate))</f>
        <v/>
      </c>
      <c r="H282" s="29" t="str">
        <f>IF(D282="","",SUM(G$1:G282))</f>
        <v/>
      </c>
      <c r="I282" s="29" t="str">
        <f t="shared" si="14"/>
        <v/>
      </c>
      <c r="J282" s="28" t="str">
        <f ca="1">_xlfn.IFNA(INDEX(Paskola_LNT!$I$2:$I$1000,MATCH(INV_Lentele!B282,Paskola_LNT!$B$2:$B$1000,0)),IF(AND(J281&lt;&gt;"",A282&lt;&gt;""),J281,""))</f>
        <v/>
      </c>
    </row>
    <row r="283" spans="1:10" x14ac:dyDescent="0.25">
      <c r="A283" s="16" t="str">
        <f>IF(I282="","",IF(A282&gt;='Investicijų skaičiuoklė'!$E$9*p,"",A282+1))</f>
        <v/>
      </c>
      <c r="B283" s="27" t="str">
        <f>IF(A283="","",IF(p=52,B282+7,IF(p=26,B282+14,IF(p=24,IF(MOD(A283,2)=0,EDATE('Investicijų skaičiuoklė'!$E$10,A283/2),B282+14),IF(DAY(DATE(YEAR('Investicijų skaičiuoklė'!$E$10),MONTH('Investicijų skaičiuoklė'!$E$10)+(A283-1)*(12/p),DAY('Investicijų skaičiuoklė'!$E$10)))&lt;&gt;DAY('Investicijų skaičiuoklė'!$E$10),DATE(YEAR('Investicijų skaičiuoklė'!$E$10),MONTH('Investicijų skaičiuoklė'!$E$10)+A283*(12/p)+1,0),DATE(YEAR('Investicijų skaičiuoklė'!$E$10),MONTH('Investicijų skaičiuoklė'!$E$10)+A283*(12/p),DAY('Investicijų skaičiuoklė'!$E$10)))))))</f>
        <v/>
      </c>
      <c r="C283" s="29" t="str">
        <f t="shared" si="12"/>
        <v/>
      </c>
      <c r="D283" s="29" t="str">
        <f t="shared" si="13"/>
        <v/>
      </c>
      <c r="E283" s="29" t="str">
        <f>IF(A283="","",A+SUM($D$2:D282))</f>
        <v/>
      </c>
      <c r="F283" s="29" t="str">
        <f>IF(A283="","",SUM(D$1:D283)+PV)</f>
        <v/>
      </c>
      <c r="G283" s="29" t="str">
        <f>IF(A283="","",IF(INV_Parinktys!$B$17=INV_Parinktys!$A$10,I282*( (1+rate)^(B283-B282)-1 ),I282*rate))</f>
        <v/>
      </c>
      <c r="H283" s="29" t="str">
        <f>IF(D283="","",SUM(G$1:G283))</f>
        <v/>
      </c>
      <c r="I283" s="29" t="str">
        <f t="shared" si="14"/>
        <v/>
      </c>
      <c r="J283" s="28" t="str">
        <f ca="1">_xlfn.IFNA(INDEX(Paskola_LNT!$I$2:$I$1000,MATCH(INV_Lentele!B283,Paskola_LNT!$B$2:$B$1000,0)),IF(AND(J282&lt;&gt;"",A283&lt;&gt;""),J282,""))</f>
        <v/>
      </c>
    </row>
    <row r="284" spans="1:10" x14ac:dyDescent="0.25">
      <c r="A284" s="16" t="str">
        <f>IF(I283="","",IF(A283&gt;='Investicijų skaičiuoklė'!$E$9*p,"",A283+1))</f>
        <v/>
      </c>
      <c r="B284" s="27" t="str">
        <f>IF(A284="","",IF(p=52,B283+7,IF(p=26,B283+14,IF(p=24,IF(MOD(A284,2)=0,EDATE('Investicijų skaičiuoklė'!$E$10,A284/2),B283+14),IF(DAY(DATE(YEAR('Investicijų skaičiuoklė'!$E$10),MONTH('Investicijų skaičiuoklė'!$E$10)+(A284-1)*(12/p),DAY('Investicijų skaičiuoklė'!$E$10)))&lt;&gt;DAY('Investicijų skaičiuoklė'!$E$10),DATE(YEAR('Investicijų skaičiuoklė'!$E$10),MONTH('Investicijų skaičiuoklė'!$E$10)+A284*(12/p)+1,0),DATE(YEAR('Investicijų skaičiuoklė'!$E$10),MONTH('Investicijų skaičiuoklė'!$E$10)+A284*(12/p),DAY('Investicijų skaičiuoklė'!$E$10)))))))</f>
        <v/>
      </c>
      <c r="C284" s="29" t="str">
        <f t="shared" si="12"/>
        <v/>
      </c>
      <c r="D284" s="29" t="str">
        <f t="shared" si="13"/>
        <v/>
      </c>
      <c r="E284" s="29" t="str">
        <f>IF(A284="","",A+SUM($D$2:D283))</f>
        <v/>
      </c>
      <c r="F284" s="29" t="str">
        <f>IF(A284="","",SUM(D$1:D284)+PV)</f>
        <v/>
      </c>
      <c r="G284" s="29" t="str">
        <f>IF(A284="","",IF(INV_Parinktys!$B$17=INV_Parinktys!$A$10,I283*( (1+rate)^(B284-B283)-1 ),I283*rate))</f>
        <v/>
      </c>
      <c r="H284" s="29" t="str">
        <f>IF(D284="","",SUM(G$1:G284))</f>
        <v/>
      </c>
      <c r="I284" s="29" t="str">
        <f t="shared" si="14"/>
        <v/>
      </c>
      <c r="J284" s="28" t="str">
        <f ca="1">_xlfn.IFNA(INDEX(Paskola_LNT!$I$2:$I$1000,MATCH(INV_Lentele!B284,Paskola_LNT!$B$2:$B$1000,0)),IF(AND(J283&lt;&gt;"",A284&lt;&gt;""),J283,""))</f>
        <v/>
      </c>
    </row>
    <row r="285" spans="1:10" x14ac:dyDescent="0.25">
      <c r="A285" s="16" t="str">
        <f>IF(I284="","",IF(A284&gt;='Investicijų skaičiuoklė'!$E$9*p,"",A284+1))</f>
        <v/>
      </c>
      <c r="B285" s="27" t="str">
        <f>IF(A285="","",IF(p=52,B284+7,IF(p=26,B284+14,IF(p=24,IF(MOD(A285,2)=0,EDATE('Investicijų skaičiuoklė'!$E$10,A285/2),B284+14),IF(DAY(DATE(YEAR('Investicijų skaičiuoklė'!$E$10),MONTH('Investicijų skaičiuoklė'!$E$10)+(A285-1)*(12/p),DAY('Investicijų skaičiuoklė'!$E$10)))&lt;&gt;DAY('Investicijų skaičiuoklė'!$E$10),DATE(YEAR('Investicijų skaičiuoklė'!$E$10),MONTH('Investicijų skaičiuoklė'!$E$10)+A285*(12/p)+1,0),DATE(YEAR('Investicijų skaičiuoklė'!$E$10),MONTH('Investicijų skaičiuoklė'!$E$10)+A285*(12/p),DAY('Investicijų skaičiuoklė'!$E$10)))))))</f>
        <v/>
      </c>
      <c r="C285" s="29" t="str">
        <f t="shared" si="12"/>
        <v/>
      </c>
      <c r="D285" s="29" t="str">
        <f t="shared" si="13"/>
        <v/>
      </c>
      <c r="E285" s="29" t="str">
        <f>IF(A285="","",A+SUM($D$2:D284))</f>
        <v/>
      </c>
      <c r="F285" s="29" t="str">
        <f>IF(A285="","",SUM(D$1:D285)+PV)</f>
        <v/>
      </c>
      <c r="G285" s="29" t="str">
        <f>IF(A285="","",IF(INV_Parinktys!$B$17=INV_Parinktys!$A$10,I284*( (1+rate)^(B285-B284)-1 ),I284*rate))</f>
        <v/>
      </c>
      <c r="H285" s="29" t="str">
        <f>IF(D285="","",SUM(G$1:G285))</f>
        <v/>
      </c>
      <c r="I285" s="29" t="str">
        <f t="shared" si="14"/>
        <v/>
      </c>
      <c r="J285" s="28" t="str">
        <f ca="1">_xlfn.IFNA(INDEX(Paskola_LNT!$I$2:$I$1000,MATCH(INV_Lentele!B285,Paskola_LNT!$B$2:$B$1000,0)),IF(AND(J284&lt;&gt;"",A285&lt;&gt;""),J284,""))</f>
        <v/>
      </c>
    </row>
    <row r="286" spans="1:10" x14ac:dyDescent="0.25">
      <c r="A286" s="16" t="str">
        <f>IF(I285="","",IF(A285&gt;='Investicijų skaičiuoklė'!$E$9*p,"",A285+1))</f>
        <v/>
      </c>
      <c r="B286" s="27" t="str">
        <f>IF(A286="","",IF(p=52,B285+7,IF(p=26,B285+14,IF(p=24,IF(MOD(A286,2)=0,EDATE('Investicijų skaičiuoklė'!$E$10,A286/2),B285+14),IF(DAY(DATE(YEAR('Investicijų skaičiuoklė'!$E$10),MONTH('Investicijų skaičiuoklė'!$E$10)+(A286-1)*(12/p),DAY('Investicijų skaičiuoklė'!$E$10)))&lt;&gt;DAY('Investicijų skaičiuoklė'!$E$10),DATE(YEAR('Investicijų skaičiuoklė'!$E$10),MONTH('Investicijų skaičiuoklė'!$E$10)+A286*(12/p)+1,0),DATE(YEAR('Investicijų skaičiuoklė'!$E$10),MONTH('Investicijų skaičiuoklė'!$E$10)+A286*(12/p),DAY('Investicijų skaičiuoklė'!$E$10)))))))</f>
        <v/>
      </c>
      <c r="C286" s="29" t="str">
        <f t="shared" si="12"/>
        <v/>
      </c>
      <c r="D286" s="29" t="str">
        <f t="shared" si="13"/>
        <v/>
      </c>
      <c r="E286" s="29" t="str">
        <f>IF(A286="","",A+SUM($D$2:D285))</f>
        <v/>
      </c>
      <c r="F286" s="29" t="str">
        <f>IF(A286="","",SUM(D$1:D286)+PV)</f>
        <v/>
      </c>
      <c r="G286" s="29" t="str">
        <f>IF(A286="","",IF(INV_Parinktys!$B$17=INV_Parinktys!$A$10,I285*( (1+rate)^(B286-B285)-1 ),I285*rate))</f>
        <v/>
      </c>
      <c r="H286" s="29" t="str">
        <f>IF(D286="","",SUM(G$1:G286))</f>
        <v/>
      </c>
      <c r="I286" s="29" t="str">
        <f t="shared" si="14"/>
        <v/>
      </c>
      <c r="J286" s="28" t="str">
        <f ca="1">_xlfn.IFNA(INDEX(Paskola_LNT!$I$2:$I$1000,MATCH(INV_Lentele!B286,Paskola_LNT!$B$2:$B$1000,0)),IF(AND(J285&lt;&gt;"",A286&lt;&gt;""),J285,""))</f>
        <v/>
      </c>
    </row>
    <row r="287" spans="1:10" x14ac:dyDescent="0.25">
      <c r="A287" s="16" t="str">
        <f>IF(I286="","",IF(A286&gt;='Investicijų skaičiuoklė'!$E$9*p,"",A286+1))</f>
        <v/>
      </c>
      <c r="B287" s="27" t="str">
        <f>IF(A287="","",IF(p=52,B286+7,IF(p=26,B286+14,IF(p=24,IF(MOD(A287,2)=0,EDATE('Investicijų skaičiuoklė'!$E$10,A287/2),B286+14),IF(DAY(DATE(YEAR('Investicijų skaičiuoklė'!$E$10),MONTH('Investicijų skaičiuoklė'!$E$10)+(A287-1)*(12/p),DAY('Investicijų skaičiuoklė'!$E$10)))&lt;&gt;DAY('Investicijų skaičiuoklė'!$E$10),DATE(YEAR('Investicijų skaičiuoklė'!$E$10),MONTH('Investicijų skaičiuoklė'!$E$10)+A287*(12/p)+1,0),DATE(YEAR('Investicijų skaičiuoklė'!$E$10),MONTH('Investicijų skaičiuoklė'!$E$10)+A287*(12/p),DAY('Investicijų skaičiuoklė'!$E$10)))))))</f>
        <v/>
      </c>
      <c r="C287" s="29" t="str">
        <f t="shared" si="12"/>
        <v/>
      </c>
      <c r="D287" s="29" t="str">
        <f t="shared" si="13"/>
        <v/>
      </c>
      <c r="E287" s="29" t="str">
        <f>IF(A287="","",A+SUM($D$2:D286))</f>
        <v/>
      </c>
      <c r="F287" s="29" t="str">
        <f>IF(A287="","",SUM(D$1:D287)+PV)</f>
        <v/>
      </c>
      <c r="G287" s="29" t="str">
        <f>IF(A287="","",IF(INV_Parinktys!$B$17=INV_Parinktys!$A$10,I286*( (1+rate)^(B287-B286)-1 ),I286*rate))</f>
        <v/>
      </c>
      <c r="H287" s="29" t="str">
        <f>IF(D287="","",SUM(G$1:G287))</f>
        <v/>
      </c>
      <c r="I287" s="29" t="str">
        <f t="shared" si="14"/>
        <v/>
      </c>
      <c r="J287" s="28" t="str">
        <f ca="1">_xlfn.IFNA(INDEX(Paskola_LNT!$I$2:$I$1000,MATCH(INV_Lentele!B287,Paskola_LNT!$B$2:$B$1000,0)),IF(AND(J286&lt;&gt;"",A287&lt;&gt;""),J286,""))</f>
        <v/>
      </c>
    </row>
    <row r="288" spans="1:10" x14ac:dyDescent="0.25">
      <c r="A288" s="16" t="str">
        <f>IF(I287="","",IF(A287&gt;='Investicijų skaičiuoklė'!$E$9*p,"",A287+1))</f>
        <v/>
      </c>
      <c r="B288" s="27" t="str">
        <f>IF(A288="","",IF(p=52,B287+7,IF(p=26,B287+14,IF(p=24,IF(MOD(A288,2)=0,EDATE('Investicijų skaičiuoklė'!$E$10,A288/2),B287+14),IF(DAY(DATE(YEAR('Investicijų skaičiuoklė'!$E$10),MONTH('Investicijų skaičiuoklė'!$E$10)+(A288-1)*(12/p),DAY('Investicijų skaičiuoklė'!$E$10)))&lt;&gt;DAY('Investicijų skaičiuoklė'!$E$10),DATE(YEAR('Investicijų skaičiuoklė'!$E$10),MONTH('Investicijų skaičiuoklė'!$E$10)+A288*(12/p)+1,0),DATE(YEAR('Investicijų skaičiuoklė'!$E$10),MONTH('Investicijų skaičiuoklė'!$E$10)+A288*(12/p),DAY('Investicijų skaičiuoklė'!$E$10)))))))</f>
        <v/>
      </c>
      <c r="C288" s="29" t="str">
        <f t="shared" si="12"/>
        <v/>
      </c>
      <c r="D288" s="29" t="str">
        <f t="shared" si="13"/>
        <v/>
      </c>
      <c r="E288" s="29" t="str">
        <f>IF(A288="","",A+SUM($D$2:D287))</f>
        <v/>
      </c>
      <c r="F288" s="29" t="str">
        <f>IF(A288="","",SUM(D$1:D288)+PV)</f>
        <v/>
      </c>
      <c r="G288" s="29" t="str">
        <f>IF(A288="","",IF(INV_Parinktys!$B$17=INV_Parinktys!$A$10,I287*( (1+rate)^(B288-B287)-1 ),I287*rate))</f>
        <v/>
      </c>
      <c r="H288" s="29" t="str">
        <f>IF(D288="","",SUM(G$1:G288))</f>
        <v/>
      </c>
      <c r="I288" s="29" t="str">
        <f t="shared" si="14"/>
        <v/>
      </c>
      <c r="J288" s="28" t="str">
        <f ca="1">_xlfn.IFNA(INDEX(Paskola_LNT!$I$2:$I$1000,MATCH(INV_Lentele!B288,Paskola_LNT!$B$2:$B$1000,0)),IF(AND(J287&lt;&gt;"",A288&lt;&gt;""),J287,""))</f>
        <v/>
      </c>
    </row>
    <row r="289" spans="1:10" x14ac:dyDescent="0.25">
      <c r="A289" s="16" t="str">
        <f>IF(I288="","",IF(A288&gt;='Investicijų skaičiuoklė'!$E$9*p,"",A288+1))</f>
        <v/>
      </c>
      <c r="B289" s="27" t="str">
        <f>IF(A289="","",IF(p=52,B288+7,IF(p=26,B288+14,IF(p=24,IF(MOD(A289,2)=0,EDATE('Investicijų skaičiuoklė'!$E$10,A289/2),B288+14),IF(DAY(DATE(YEAR('Investicijų skaičiuoklė'!$E$10),MONTH('Investicijų skaičiuoklė'!$E$10)+(A289-1)*(12/p),DAY('Investicijų skaičiuoklė'!$E$10)))&lt;&gt;DAY('Investicijų skaičiuoklė'!$E$10),DATE(YEAR('Investicijų skaičiuoklė'!$E$10),MONTH('Investicijų skaičiuoklė'!$E$10)+A289*(12/p)+1,0),DATE(YEAR('Investicijų skaičiuoklė'!$E$10),MONTH('Investicijų skaičiuoklė'!$E$10)+A289*(12/p),DAY('Investicijų skaičiuoklė'!$E$10)))))))</f>
        <v/>
      </c>
      <c r="C289" s="29" t="str">
        <f t="shared" si="12"/>
        <v/>
      </c>
      <c r="D289" s="29" t="str">
        <f t="shared" si="13"/>
        <v/>
      </c>
      <c r="E289" s="29" t="str">
        <f>IF(A289="","",A+SUM($D$2:D288))</f>
        <v/>
      </c>
      <c r="F289" s="29" t="str">
        <f>IF(A289="","",SUM(D$1:D289)+PV)</f>
        <v/>
      </c>
      <c r="G289" s="29" t="str">
        <f>IF(A289="","",IF(INV_Parinktys!$B$17=INV_Parinktys!$A$10,I288*( (1+rate)^(B289-B288)-1 ),I288*rate))</f>
        <v/>
      </c>
      <c r="H289" s="29" t="str">
        <f>IF(D289="","",SUM(G$1:G289))</f>
        <v/>
      </c>
      <c r="I289" s="29" t="str">
        <f t="shared" si="14"/>
        <v/>
      </c>
      <c r="J289" s="28" t="str">
        <f ca="1">_xlfn.IFNA(INDEX(Paskola_LNT!$I$2:$I$1000,MATCH(INV_Lentele!B289,Paskola_LNT!$B$2:$B$1000,0)),IF(AND(J288&lt;&gt;"",A289&lt;&gt;""),J288,""))</f>
        <v/>
      </c>
    </row>
    <row r="290" spans="1:10" x14ac:dyDescent="0.25">
      <c r="A290" s="16" t="str">
        <f>IF(I289="","",IF(A289&gt;='Investicijų skaičiuoklė'!$E$9*p,"",A289+1))</f>
        <v/>
      </c>
      <c r="B290" s="27" t="str">
        <f>IF(A290="","",IF(p=52,B289+7,IF(p=26,B289+14,IF(p=24,IF(MOD(A290,2)=0,EDATE('Investicijų skaičiuoklė'!$E$10,A290/2),B289+14),IF(DAY(DATE(YEAR('Investicijų skaičiuoklė'!$E$10),MONTH('Investicijų skaičiuoklė'!$E$10)+(A290-1)*(12/p),DAY('Investicijų skaičiuoklė'!$E$10)))&lt;&gt;DAY('Investicijų skaičiuoklė'!$E$10),DATE(YEAR('Investicijų skaičiuoklė'!$E$10),MONTH('Investicijų skaičiuoklė'!$E$10)+A290*(12/p)+1,0),DATE(YEAR('Investicijų skaičiuoklė'!$E$10),MONTH('Investicijų skaičiuoklė'!$E$10)+A290*(12/p),DAY('Investicijų skaičiuoklė'!$E$10)))))))</f>
        <v/>
      </c>
      <c r="C290" s="29" t="str">
        <f t="shared" si="12"/>
        <v/>
      </c>
      <c r="D290" s="29" t="str">
        <f t="shared" si="13"/>
        <v/>
      </c>
      <c r="E290" s="29" t="str">
        <f>IF(A290="","",A+SUM($D$2:D289))</f>
        <v/>
      </c>
      <c r="F290" s="29" t="str">
        <f>IF(A290="","",SUM(D$1:D290)+PV)</f>
        <v/>
      </c>
      <c r="G290" s="29" t="str">
        <f>IF(A290="","",IF(INV_Parinktys!$B$17=INV_Parinktys!$A$10,I289*( (1+rate)^(B290-B289)-1 ),I289*rate))</f>
        <v/>
      </c>
      <c r="H290" s="29" t="str">
        <f>IF(D290="","",SUM(G$1:G290))</f>
        <v/>
      </c>
      <c r="I290" s="29" t="str">
        <f t="shared" si="14"/>
        <v/>
      </c>
      <c r="J290" s="28" t="str">
        <f ca="1">_xlfn.IFNA(INDEX(Paskola_LNT!$I$2:$I$1000,MATCH(INV_Lentele!B290,Paskola_LNT!$B$2:$B$1000,0)),IF(AND(J289&lt;&gt;"",A290&lt;&gt;""),J289,""))</f>
        <v/>
      </c>
    </row>
    <row r="291" spans="1:10" x14ac:dyDescent="0.25">
      <c r="A291" s="16" t="str">
        <f>IF(I290="","",IF(A290&gt;='Investicijų skaičiuoklė'!$E$9*p,"",A290+1))</f>
        <v/>
      </c>
      <c r="B291" s="27" t="str">
        <f>IF(A291="","",IF(p=52,B290+7,IF(p=26,B290+14,IF(p=24,IF(MOD(A291,2)=0,EDATE('Investicijų skaičiuoklė'!$E$10,A291/2),B290+14),IF(DAY(DATE(YEAR('Investicijų skaičiuoklė'!$E$10),MONTH('Investicijų skaičiuoklė'!$E$10)+(A291-1)*(12/p),DAY('Investicijų skaičiuoklė'!$E$10)))&lt;&gt;DAY('Investicijų skaičiuoklė'!$E$10),DATE(YEAR('Investicijų skaičiuoklė'!$E$10),MONTH('Investicijų skaičiuoklė'!$E$10)+A291*(12/p)+1,0),DATE(YEAR('Investicijų skaičiuoklė'!$E$10),MONTH('Investicijų skaičiuoklė'!$E$10)+A291*(12/p),DAY('Investicijų skaičiuoklė'!$E$10)))))))</f>
        <v/>
      </c>
      <c r="C291" s="29" t="str">
        <f t="shared" si="12"/>
        <v/>
      </c>
      <c r="D291" s="29" t="str">
        <f t="shared" si="13"/>
        <v/>
      </c>
      <c r="E291" s="29" t="str">
        <f>IF(A291="","",A+SUM($D$2:D290))</f>
        <v/>
      </c>
      <c r="F291" s="29" t="str">
        <f>IF(A291="","",SUM(D$1:D291)+PV)</f>
        <v/>
      </c>
      <c r="G291" s="29" t="str">
        <f>IF(A291="","",IF(INV_Parinktys!$B$17=INV_Parinktys!$A$10,I290*( (1+rate)^(B291-B290)-1 ),I290*rate))</f>
        <v/>
      </c>
      <c r="H291" s="29" t="str">
        <f>IF(D291="","",SUM(G$1:G291))</f>
        <v/>
      </c>
      <c r="I291" s="29" t="str">
        <f t="shared" si="14"/>
        <v/>
      </c>
      <c r="J291" s="28" t="str">
        <f ca="1">_xlfn.IFNA(INDEX(Paskola_LNT!$I$2:$I$1000,MATCH(INV_Lentele!B291,Paskola_LNT!$B$2:$B$1000,0)),IF(AND(J290&lt;&gt;"",A291&lt;&gt;""),J290,""))</f>
        <v/>
      </c>
    </row>
    <row r="292" spans="1:10" x14ac:dyDescent="0.25">
      <c r="A292" s="16" t="str">
        <f>IF(I291="","",IF(A291&gt;='Investicijų skaičiuoklė'!$E$9*p,"",A291+1))</f>
        <v/>
      </c>
      <c r="B292" s="27" t="str">
        <f>IF(A292="","",IF(p=52,B291+7,IF(p=26,B291+14,IF(p=24,IF(MOD(A292,2)=0,EDATE('Investicijų skaičiuoklė'!$E$10,A292/2),B291+14),IF(DAY(DATE(YEAR('Investicijų skaičiuoklė'!$E$10),MONTH('Investicijų skaičiuoklė'!$E$10)+(A292-1)*(12/p),DAY('Investicijų skaičiuoklė'!$E$10)))&lt;&gt;DAY('Investicijų skaičiuoklė'!$E$10),DATE(YEAR('Investicijų skaičiuoklė'!$E$10),MONTH('Investicijų skaičiuoklė'!$E$10)+A292*(12/p)+1,0),DATE(YEAR('Investicijų skaičiuoklė'!$E$10),MONTH('Investicijų skaičiuoklė'!$E$10)+A292*(12/p),DAY('Investicijų skaičiuoklė'!$E$10)))))))</f>
        <v/>
      </c>
      <c r="C292" s="29" t="str">
        <f t="shared" si="12"/>
        <v/>
      </c>
      <c r="D292" s="29" t="str">
        <f t="shared" si="13"/>
        <v/>
      </c>
      <c r="E292" s="29" t="str">
        <f>IF(A292="","",A+SUM($D$2:D291))</f>
        <v/>
      </c>
      <c r="F292" s="29" t="str">
        <f>IF(A292="","",SUM(D$1:D292)+PV)</f>
        <v/>
      </c>
      <c r="G292" s="29" t="str">
        <f>IF(A292="","",IF(INV_Parinktys!$B$17=INV_Parinktys!$A$10,I291*( (1+rate)^(B292-B291)-1 ),I291*rate))</f>
        <v/>
      </c>
      <c r="H292" s="29" t="str">
        <f>IF(D292="","",SUM(G$1:G292))</f>
        <v/>
      </c>
      <c r="I292" s="29" t="str">
        <f t="shared" si="14"/>
        <v/>
      </c>
      <c r="J292" s="28" t="str">
        <f ca="1">_xlfn.IFNA(INDEX(Paskola_LNT!$I$2:$I$1000,MATCH(INV_Lentele!B292,Paskola_LNT!$B$2:$B$1000,0)),IF(AND(J291&lt;&gt;"",A292&lt;&gt;""),J291,""))</f>
        <v/>
      </c>
    </row>
    <row r="293" spans="1:10" x14ac:dyDescent="0.25">
      <c r="A293" s="16" t="str">
        <f>IF(I292="","",IF(A292&gt;='Investicijų skaičiuoklė'!$E$9*p,"",A292+1))</f>
        <v/>
      </c>
      <c r="B293" s="27" t="str">
        <f>IF(A293="","",IF(p=52,B292+7,IF(p=26,B292+14,IF(p=24,IF(MOD(A293,2)=0,EDATE('Investicijų skaičiuoklė'!$E$10,A293/2),B292+14),IF(DAY(DATE(YEAR('Investicijų skaičiuoklė'!$E$10),MONTH('Investicijų skaičiuoklė'!$E$10)+(A293-1)*(12/p),DAY('Investicijų skaičiuoklė'!$E$10)))&lt;&gt;DAY('Investicijų skaičiuoklė'!$E$10),DATE(YEAR('Investicijų skaičiuoklė'!$E$10),MONTH('Investicijų skaičiuoklė'!$E$10)+A293*(12/p)+1,0),DATE(YEAR('Investicijų skaičiuoklė'!$E$10),MONTH('Investicijų skaičiuoklė'!$E$10)+A293*(12/p),DAY('Investicijų skaičiuoklė'!$E$10)))))))</f>
        <v/>
      </c>
      <c r="C293" s="29" t="str">
        <f t="shared" si="12"/>
        <v/>
      </c>
      <c r="D293" s="29" t="str">
        <f t="shared" si="13"/>
        <v/>
      </c>
      <c r="E293" s="29" t="str">
        <f>IF(A293="","",A+SUM($D$2:D292))</f>
        <v/>
      </c>
      <c r="F293" s="29" t="str">
        <f>IF(A293="","",SUM(D$1:D293)+PV)</f>
        <v/>
      </c>
      <c r="G293" s="29" t="str">
        <f>IF(A293="","",IF(INV_Parinktys!$B$17=INV_Parinktys!$A$10,I292*( (1+rate)^(B293-B292)-1 ),I292*rate))</f>
        <v/>
      </c>
      <c r="H293" s="29" t="str">
        <f>IF(D293="","",SUM(G$1:G293))</f>
        <v/>
      </c>
      <c r="I293" s="29" t="str">
        <f t="shared" si="14"/>
        <v/>
      </c>
      <c r="J293" s="28" t="str">
        <f ca="1">_xlfn.IFNA(INDEX(Paskola_LNT!$I$2:$I$1000,MATCH(INV_Lentele!B293,Paskola_LNT!$B$2:$B$1000,0)),IF(AND(J292&lt;&gt;"",A293&lt;&gt;""),J292,""))</f>
        <v/>
      </c>
    </row>
    <row r="294" spans="1:10" x14ac:dyDescent="0.25">
      <c r="A294" s="16" t="str">
        <f>IF(I293="","",IF(A293&gt;='Investicijų skaičiuoklė'!$E$9*p,"",A293+1))</f>
        <v/>
      </c>
      <c r="B294" s="27" t="str">
        <f>IF(A294="","",IF(p=52,B293+7,IF(p=26,B293+14,IF(p=24,IF(MOD(A294,2)=0,EDATE('Investicijų skaičiuoklė'!$E$10,A294/2),B293+14),IF(DAY(DATE(YEAR('Investicijų skaičiuoklė'!$E$10),MONTH('Investicijų skaičiuoklė'!$E$10)+(A294-1)*(12/p),DAY('Investicijų skaičiuoklė'!$E$10)))&lt;&gt;DAY('Investicijų skaičiuoklė'!$E$10),DATE(YEAR('Investicijų skaičiuoklė'!$E$10),MONTH('Investicijų skaičiuoklė'!$E$10)+A294*(12/p)+1,0),DATE(YEAR('Investicijų skaičiuoklė'!$E$10),MONTH('Investicijų skaičiuoklė'!$E$10)+A294*(12/p),DAY('Investicijų skaičiuoklė'!$E$10)))))))</f>
        <v/>
      </c>
      <c r="C294" s="29" t="str">
        <f t="shared" si="12"/>
        <v/>
      </c>
      <c r="D294" s="29" t="str">
        <f t="shared" si="13"/>
        <v/>
      </c>
      <c r="E294" s="29" t="str">
        <f>IF(A294="","",A+SUM($D$2:D293))</f>
        <v/>
      </c>
      <c r="F294" s="29" t="str">
        <f>IF(A294="","",SUM(D$1:D294)+PV)</f>
        <v/>
      </c>
      <c r="G294" s="29" t="str">
        <f>IF(A294="","",IF(INV_Parinktys!$B$17=INV_Parinktys!$A$10,I293*( (1+rate)^(B294-B293)-1 ),I293*rate))</f>
        <v/>
      </c>
      <c r="H294" s="29" t="str">
        <f>IF(D294="","",SUM(G$1:G294))</f>
        <v/>
      </c>
      <c r="I294" s="29" t="str">
        <f t="shared" si="14"/>
        <v/>
      </c>
      <c r="J294" s="28" t="str">
        <f ca="1">_xlfn.IFNA(INDEX(Paskola_LNT!$I$2:$I$1000,MATCH(INV_Lentele!B294,Paskola_LNT!$B$2:$B$1000,0)),IF(AND(J293&lt;&gt;"",A294&lt;&gt;""),J293,""))</f>
        <v/>
      </c>
    </row>
    <row r="295" spans="1:10" x14ac:dyDescent="0.25">
      <c r="A295" s="16" t="str">
        <f>IF(I294="","",IF(A294&gt;='Investicijų skaičiuoklė'!$E$9*p,"",A294+1))</f>
        <v/>
      </c>
      <c r="B295" s="27" t="str">
        <f>IF(A295="","",IF(p=52,B294+7,IF(p=26,B294+14,IF(p=24,IF(MOD(A295,2)=0,EDATE('Investicijų skaičiuoklė'!$E$10,A295/2),B294+14),IF(DAY(DATE(YEAR('Investicijų skaičiuoklė'!$E$10),MONTH('Investicijų skaičiuoklė'!$E$10)+(A295-1)*(12/p),DAY('Investicijų skaičiuoklė'!$E$10)))&lt;&gt;DAY('Investicijų skaičiuoklė'!$E$10),DATE(YEAR('Investicijų skaičiuoklė'!$E$10),MONTH('Investicijų skaičiuoklė'!$E$10)+A295*(12/p)+1,0),DATE(YEAR('Investicijų skaičiuoklė'!$E$10),MONTH('Investicijų skaičiuoklė'!$E$10)+A295*(12/p),DAY('Investicijų skaičiuoklė'!$E$10)))))))</f>
        <v/>
      </c>
      <c r="C295" s="29" t="str">
        <f t="shared" si="12"/>
        <v/>
      </c>
      <c r="D295" s="29" t="str">
        <f t="shared" si="13"/>
        <v/>
      </c>
      <c r="E295" s="29" t="str">
        <f>IF(A295="","",A+SUM($D$2:D294))</f>
        <v/>
      </c>
      <c r="F295" s="29" t="str">
        <f>IF(A295="","",SUM(D$1:D295)+PV)</f>
        <v/>
      </c>
      <c r="G295" s="29" t="str">
        <f>IF(A295="","",IF(INV_Parinktys!$B$17=INV_Parinktys!$A$10,I294*( (1+rate)^(B295-B294)-1 ),I294*rate))</f>
        <v/>
      </c>
      <c r="H295" s="29" t="str">
        <f>IF(D295="","",SUM(G$1:G295))</f>
        <v/>
      </c>
      <c r="I295" s="29" t="str">
        <f t="shared" si="14"/>
        <v/>
      </c>
      <c r="J295" s="28" t="str">
        <f ca="1">_xlfn.IFNA(INDEX(Paskola_LNT!$I$2:$I$1000,MATCH(INV_Lentele!B295,Paskola_LNT!$B$2:$B$1000,0)),IF(AND(J294&lt;&gt;"",A295&lt;&gt;""),J294,""))</f>
        <v/>
      </c>
    </row>
    <row r="296" spans="1:10" x14ac:dyDescent="0.25">
      <c r="A296" s="16" t="str">
        <f>IF(I295="","",IF(A295&gt;='Investicijų skaičiuoklė'!$E$9*p,"",A295+1))</f>
        <v/>
      </c>
      <c r="B296" s="27" t="str">
        <f>IF(A296="","",IF(p=52,B295+7,IF(p=26,B295+14,IF(p=24,IF(MOD(A296,2)=0,EDATE('Investicijų skaičiuoklė'!$E$10,A296/2),B295+14),IF(DAY(DATE(YEAR('Investicijų skaičiuoklė'!$E$10),MONTH('Investicijų skaičiuoklė'!$E$10)+(A296-1)*(12/p),DAY('Investicijų skaičiuoklė'!$E$10)))&lt;&gt;DAY('Investicijų skaičiuoklė'!$E$10),DATE(YEAR('Investicijų skaičiuoklė'!$E$10),MONTH('Investicijų skaičiuoklė'!$E$10)+A296*(12/p)+1,0),DATE(YEAR('Investicijų skaičiuoklė'!$E$10),MONTH('Investicijų skaičiuoklė'!$E$10)+A296*(12/p),DAY('Investicijų skaičiuoklė'!$E$10)))))))</f>
        <v/>
      </c>
      <c r="C296" s="29" t="str">
        <f t="shared" si="12"/>
        <v/>
      </c>
      <c r="D296" s="29" t="str">
        <f t="shared" si="13"/>
        <v/>
      </c>
      <c r="E296" s="29" t="str">
        <f>IF(A296="","",A+SUM($D$2:D295))</f>
        <v/>
      </c>
      <c r="F296" s="29" t="str">
        <f>IF(A296="","",SUM(D$1:D296)+PV)</f>
        <v/>
      </c>
      <c r="G296" s="29" t="str">
        <f>IF(A296="","",IF(INV_Parinktys!$B$17=INV_Parinktys!$A$10,I295*( (1+rate)^(B296-B295)-1 ),I295*rate))</f>
        <v/>
      </c>
      <c r="H296" s="29" t="str">
        <f>IF(D296="","",SUM(G$1:G296))</f>
        <v/>
      </c>
      <c r="I296" s="29" t="str">
        <f t="shared" si="14"/>
        <v/>
      </c>
      <c r="J296" s="28" t="str">
        <f ca="1">_xlfn.IFNA(INDEX(Paskola_LNT!$I$2:$I$1000,MATCH(INV_Lentele!B296,Paskola_LNT!$B$2:$B$1000,0)),IF(AND(J295&lt;&gt;"",A296&lt;&gt;""),J295,""))</f>
        <v/>
      </c>
    </row>
    <row r="297" spans="1:10" x14ac:dyDescent="0.25">
      <c r="A297" s="16" t="str">
        <f>IF(I296="","",IF(A296&gt;='Investicijų skaičiuoklė'!$E$9*p,"",A296+1))</f>
        <v/>
      </c>
      <c r="B297" s="27" t="str">
        <f>IF(A297="","",IF(p=52,B296+7,IF(p=26,B296+14,IF(p=24,IF(MOD(A297,2)=0,EDATE('Investicijų skaičiuoklė'!$E$10,A297/2),B296+14),IF(DAY(DATE(YEAR('Investicijų skaičiuoklė'!$E$10),MONTH('Investicijų skaičiuoklė'!$E$10)+(A297-1)*(12/p),DAY('Investicijų skaičiuoklė'!$E$10)))&lt;&gt;DAY('Investicijų skaičiuoklė'!$E$10),DATE(YEAR('Investicijų skaičiuoklė'!$E$10),MONTH('Investicijų skaičiuoklė'!$E$10)+A297*(12/p)+1,0),DATE(YEAR('Investicijų skaičiuoklė'!$E$10),MONTH('Investicijų skaičiuoklė'!$E$10)+A297*(12/p),DAY('Investicijų skaičiuoklė'!$E$10)))))))</f>
        <v/>
      </c>
      <c r="C297" s="29" t="str">
        <f t="shared" si="12"/>
        <v/>
      </c>
      <c r="D297" s="29" t="str">
        <f t="shared" si="13"/>
        <v/>
      </c>
      <c r="E297" s="29" t="str">
        <f>IF(A297="","",A+SUM($D$2:D296))</f>
        <v/>
      </c>
      <c r="F297" s="29" t="str">
        <f>IF(A297="","",SUM(D$1:D297)+PV)</f>
        <v/>
      </c>
      <c r="G297" s="29" t="str">
        <f>IF(A297="","",IF(INV_Parinktys!$B$17=INV_Parinktys!$A$10,I296*( (1+rate)^(B297-B296)-1 ),I296*rate))</f>
        <v/>
      </c>
      <c r="H297" s="29" t="str">
        <f>IF(D297="","",SUM(G$1:G297))</f>
        <v/>
      </c>
      <c r="I297" s="29" t="str">
        <f t="shared" si="14"/>
        <v/>
      </c>
      <c r="J297" s="28" t="str">
        <f ca="1">_xlfn.IFNA(INDEX(Paskola_LNT!$I$2:$I$1000,MATCH(INV_Lentele!B297,Paskola_LNT!$B$2:$B$1000,0)),IF(AND(J296&lt;&gt;"",A297&lt;&gt;""),J296,""))</f>
        <v/>
      </c>
    </row>
    <row r="298" spans="1:10" x14ac:dyDescent="0.25">
      <c r="A298" s="16" t="str">
        <f>IF(I297="","",IF(A297&gt;='Investicijų skaičiuoklė'!$E$9*p,"",A297+1))</f>
        <v/>
      </c>
      <c r="B298" s="27" t="str">
        <f>IF(A298="","",IF(p=52,B297+7,IF(p=26,B297+14,IF(p=24,IF(MOD(A298,2)=0,EDATE('Investicijų skaičiuoklė'!$E$10,A298/2),B297+14),IF(DAY(DATE(YEAR('Investicijų skaičiuoklė'!$E$10),MONTH('Investicijų skaičiuoklė'!$E$10)+(A298-1)*(12/p),DAY('Investicijų skaičiuoklė'!$E$10)))&lt;&gt;DAY('Investicijų skaičiuoklė'!$E$10),DATE(YEAR('Investicijų skaičiuoklė'!$E$10),MONTH('Investicijų skaičiuoklė'!$E$10)+A298*(12/p)+1,0),DATE(YEAR('Investicijų skaičiuoklė'!$E$10),MONTH('Investicijų skaičiuoklė'!$E$10)+A298*(12/p),DAY('Investicijų skaičiuoklė'!$E$10)))))))</f>
        <v/>
      </c>
      <c r="C298" s="29" t="str">
        <f t="shared" si="12"/>
        <v/>
      </c>
      <c r="D298" s="29" t="str">
        <f t="shared" si="13"/>
        <v/>
      </c>
      <c r="E298" s="29" t="str">
        <f>IF(A298="","",A+SUM($D$2:D297))</f>
        <v/>
      </c>
      <c r="F298" s="29" t="str">
        <f>IF(A298="","",SUM(D$1:D298)+PV)</f>
        <v/>
      </c>
      <c r="G298" s="29" t="str">
        <f>IF(A298="","",IF(INV_Parinktys!$B$17=INV_Parinktys!$A$10,I297*( (1+rate)^(B298-B297)-1 ),I297*rate))</f>
        <v/>
      </c>
      <c r="H298" s="29" t="str">
        <f>IF(D298="","",SUM(G$1:G298))</f>
        <v/>
      </c>
      <c r="I298" s="29" t="str">
        <f t="shared" si="14"/>
        <v/>
      </c>
      <c r="J298" s="28" t="str">
        <f ca="1">_xlfn.IFNA(INDEX(Paskola_LNT!$I$2:$I$1000,MATCH(INV_Lentele!B298,Paskola_LNT!$B$2:$B$1000,0)),IF(AND(J297&lt;&gt;"",A298&lt;&gt;""),J297,""))</f>
        <v/>
      </c>
    </row>
    <row r="299" spans="1:10" x14ac:dyDescent="0.25">
      <c r="A299" s="16" t="str">
        <f>IF(I298="","",IF(A298&gt;='Investicijų skaičiuoklė'!$E$9*p,"",A298+1))</f>
        <v/>
      </c>
      <c r="B299" s="27" t="str">
        <f>IF(A299="","",IF(p=52,B298+7,IF(p=26,B298+14,IF(p=24,IF(MOD(A299,2)=0,EDATE('Investicijų skaičiuoklė'!$E$10,A299/2),B298+14),IF(DAY(DATE(YEAR('Investicijų skaičiuoklė'!$E$10),MONTH('Investicijų skaičiuoklė'!$E$10)+(A299-1)*(12/p),DAY('Investicijų skaičiuoklė'!$E$10)))&lt;&gt;DAY('Investicijų skaičiuoklė'!$E$10),DATE(YEAR('Investicijų skaičiuoklė'!$E$10),MONTH('Investicijų skaičiuoklė'!$E$10)+A299*(12/p)+1,0),DATE(YEAR('Investicijų skaičiuoklė'!$E$10),MONTH('Investicijų skaičiuoklė'!$E$10)+A299*(12/p),DAY('Investicijų skaičiuoklė'!$E$10)))))))</f>
        <v/>
      </c>
      <c r="C299" s="29" t="str">
        <f t="shared" si="12"/>
        <v/>
      </c>
      <c r="D299" s="29" t="str">
        <f t="shared" si="13"/>
        <v/>
      </c>
      <c r="E299" s="29" t="str">
        <f>IF(A299="","",A+SUM($D$2:D298))</f>
        <v/>
      </c>
      <c r="F299" s="29" t="str">
        <f>IF(A299="","",SUM(D$1:D299)+PV)</f>
        <v/>
      </c>
      <c r="G299" s="29" t="str">
        <f>IF(A299="","",IF(INV_Parinktys!$B$17=INV_Parinktys!$A$10,I298*( (1+rate)^(B299-B298)-1 ),I298*rate))</f>
        <v/>
      </c>
      <c r="H299" s="29" t="str">
        <f>IF(D299="","",SUM(G$1:G299))</f>
        <v/>
      </c>
      <c r="I299" s="29" t="str">
        <f t="shared" si="14"/>
        <v/>
      </c>
      <c r="J299" s="28" t="str">
        <f ca="1">_xlfn.IFNA(INDEX(Paskola_LNT!$I$2:$I$1000,MATCH(INV_Lentele!B299,Paskola_LNT!$B$2:$B$1000,0)),IF(AND(J298&lt;&gt;"",A299&lt;&gt;""),J298,""))</f>
        <v/>
      </c>
    </row>
    <row r="300" spans="1:10" x14ac:dyDescent="0.25">
      <c r="A300" s="16" t="str">
        <f>IF(I299="","",IF(A299&gt;='Investicijų skaičiuoklė'!$E$9*p,"",A299+1))</f>
        <v/>
      </c>
      <c r="B300" s="27" t="str">
        <f>IF(A300="","",IF(p=52,B299+7,IF(p=26,B299+14,IF(p=24,IF(MOD(A300,2)=0,EDATE('Investicijų skaičiuoklė'!$E$10,A300/2),B299+14),IF(DAY(DATE(YEAR('Investicijų skaičiuoklė'!$E$10),MONTH('Investicijų skaičiuoklė'!$E$10)+(A300-1)*(12/p),DAY('Investicijų skaičiuoklė'!$E$10)))&lt;&gt;DAY('Investicijų skaičiuoklė'!$E$10),DATE(YEAR('Investicijų skaičiuoklė'!$E$10),MONTH('Investicijų skaičiuoklė'!$E$10)+A300*(12/p)+1,0),DATE(YEAR('Investicijų skaičiuoklė'!$E$10),MONTH('Investicijų skaičiuoklė'!$E$10)+A300*(12/p),DAY('Investicijų skaičiuoklė'!$E$10)))))))</f>
        <v/>
      </c>
      <c r="C300" s="29" t="str">
        <f t="shared" si="12"/>
        <v/>
      </c>
      <c r="D300" s="29" t="str">
        <f t="shared" si="13"/>
        <v/>
      </c>
      <c r="E300" s="29" t="str">
        <f>IF(A300="","",A+SUM($D$2:D299))</f>
        <v/>
      </c>
      <c r="F300" s="29" t="str">
        <f>IF(A300="","",SUM(D$1:D300)+PV)</f>
        <v/>
      </c>
      <c r="G300" s="29" t="str">
        <f>IF(A300="","",IF(INV_Parinktys!$B$17=INV_Parinktys!$A$10,I299*( (1+rate)^(B300-B299)-1 ),I299*rate))</f>
        <v/>
      </c>
      <c r="H300" s="29" t="str">
        <f>IF(D300="","",SUM(G$1:G300))</f>
        <v/>
      </c>
      <c r="I300" s="29" t="str">
        <f t="shared" si="14"/>
        <v/>
      </c>
      <c r="J300" s="28" t="str">
        <f ca="1">_xlfn.IFNA(INDEX(Paskola_LNT!$I$2:$I$1000,MATCH(INV_Lentele!B300,Paskola_LNT!$B$2:$B$1000,0)),IF(AND(J299&lt;&gt;"",A300&lt;&gt;""),J299,""))</f>
        <v/>
      </c>
    </row>
    <row r="301" spans="1:10" x14ac:dyDescent="0.25">
      <c r="A301" s="16" t="str">
        <f>IF(I300="","",IF(A300&gt;='Investicijų skaičiuoklė'!$E$9*p,"",A300+1))</f>
        <v/>
      </c>
      <c r="B301" s="27" t="str">
        <f>IF(A301="","",IF(p=52,B300+7,IF(p=26,B300+14,IF(p=24,IF(MOD(A301,2)=0,EDATE('Investicijų skaičiuoklė'!$E$10,A301/2),B300+14),IF(DAY(DATE(YEAR('Investicijų skaičiuoklė'!$E$10),MONTH('Investicijų skaičiuoklė'!$E$10)+(A301-1)*(12/p),DAY('Investicijų skaičiuoklė'!$E$10)))&lt;&gt;DAY('Investicijų skaičiuoklė'!$E$10),DATE(YEAR('Investicijų skaičiuoklė'!$E$10),MONTH('Investicijų skaičiuoklė'!$E$10)+A301*(12/p)+1,0),DATE(YEAR('Investicijų skaičiuoklė'!$E$10),MONTH('Investicijų skaičiuoklė'!$E$10)+A301*(12/p),DAY('Investicijų skaičiuoklė'!$E$10)))))))</f>
        <v/>
      </c>
      <c r="C301" s="29" t="str">
        <f t="shared" si="12"/>
        <v/>
      </c>
      <c r="D301" s="29" t="str">
        <f t="shared" si="13"/>
        <v/>
      </c>
      <c r="E301" s="29" t="str">
        <f>IF(A301="","",A+SUM($D$2:D300))</f>
        <v/>
      </c>
      <c r="F301" s="29" t="str">
        <f>IF(A301="","",SUM(D$1:D301)+PV)</f>
        <v/>
      </c>
      <c r="G301" s="29" t="str">
        <f>IF(A301="","",IF(INV_Parinktys!$B$17=INV_Parinktys!$A$10,I300*( (1+rate)^(B301-B300)-1 ),I300*rate))</f>
        <v/>
      </c>
      <c r="H301" s="29" t="str">
        <f>IF(D301="","",SUM(G$1:G301))</f>
        <v/>
      </c>
      <c r="I301" s="29" t="str">
        <f t="shared" si="14"/>
        <v/>
      </c>
      <c r="J301" s="28" t="str">
        <f ca="1">_xlfn.IFNA(INDEX(Paskola_LNT!$I$2:$I$1000,MATCH(INV_Lentele!B301,Paskola_LNT!$B$2:$B$1000,0)),IF(AND(J300&lt;&gt;"",A301&lt;&gt;""),J300,""))</f>
        <v/>
      </c>
    </row>
    <row r="302" spans="1:10" x14ac:dyDescent="0.25">
      <c r="A302" s="16" t="str">
        <f>IF(I301="","",IF(A301&gt;='Investicijų skaičiuoklė'!$E$9*p,"",A301+1))</f>
        <v/>
      </c>
      <c r="B302" s="27" t="str">
        <f>IF(A302="","",IF(p=52,B301+7,IF(p=26,B301+14,IF(p=24,IF(MOD(A302,2)=0,EDATE('Investicijų skaičiuoklė'!$E$10,A302/2),B301+14),IF(DAY(DATE(YEAR('Investicijų skaičiuoklė'!$E$10),MONTH('Investicijų skaičiuoklė'!$E$10)+(A302-1)*(12/p),DAY('Investicijų skaičiuoklė'!$E$10)))&lt;&gt;DAY('Investicijų skaičiuoklė'!$E$10),DATE(YEAR('Investicijų skaičiuoklė'!$E$10),MONTH('Investicijų skaičiuoklė'!$E$10)+A302*(12/p)+1,0),DATE(YEAR('Investicijų skaičiuoklė'!$E$10),MONTH('Investicijų skaičiuoklė'!$E$10)+A302*(12/p),DAY('Investicijų skaičiuoklė'!$E$10)))))))</f>
        <v/>
      </c>
      <c r="C302" s="29" t="str">
        <f t="shared" si="12"/>
        <v/>
      </c>
      <c r="D302" s="29" t="str">
        <f t="shared" si="13"/>
        <v/>
      </c>
      <c r="E302" s="29" t="str">
        <f>IF(A302="","",A+SUM($D$2:D301))</f>
        <v/>
      </c>
      <c r="F302" s="29" t="str">
        <f>IF(A302="","",SUM(D$1:D302)+PV)</f>
        <v/>
      </c>
      <c r="G302" s="29" t="str">
        <f>IF(A302="","",IF(INV_Parinktys!$B$17=INV_Parinktys!$A$10,I301*( (1+rate)^(B302-B301)-1 ),I301*rate))</f>
        <v/>
      </c>
      <c r="H302" s="29" t="str">
        <f>IF(D302="","",SUM(G$1:G302))</f>
        <v/>
      </c>
      <c r="I302" s="29" t="str">
        <f t="shared" si="14"/>
        <v/>
      </c>
      <c r="J302" s="28" t="str">
        <f ca="1">_xlfn.IFNA(INDEX(Paskola_LNT!$I$2:$I$1000,MATCH(INV_Lentele!B302,Paskola_LNT!$B$2:$B$1000,0)),IF(AND(J301&lt;&gt;"",A302&lt;&gt;""),J301,""))</f>
        <v/>
      </c>
    </row>
    <row r="303" spans="1:10" x14ac:dyDescent="0.25">
      <c r="A303" s="16" t="str">
        <f>IF(I302="","",IF(A302&gt;='Investicijų skaičiuoklė'!$E$9*p,"",A302+1))</f>
        <v/>
      </c>
      <c r="B303" s="27" t="str">
        <f>IF(A303="","",IF(p=52,B302+7,IF(p=26,B302+14,IF(p=24,IF(MOD(A303,2)=0,EDATE('Investicijų skaičiuoklė'!$E$10,A303/2),B302+14),IF(DAY(DATE(YEAR('Investicijų skaičiuoklė'!$E$10),MONTH('Investicijų skaičiuoklė'!$E$10)+(A303-1)*(12/p),DAY('Investicijų skaičiuoklė'!$E$10)))&lt;&gt;DAY('Investicijų skaičiuoklė'!$E$10),DATE(YEAR('Investicijų skaičiuoklė'!$E$10),MONTH('Investicijų skaičiuoklė'!$E$10)+A303*(12/p)+1,0),DATE(YEAR('Investicijų skaičiuoklė'!$E$10),MONTH('Investicijų skaičiuoklė'!$E$10)+A303*(12/p),DAY('Investicijų skaičiuoklė'!$E$10)))))))</f>
        <v/>
      </c>
      <c r="C303" s="29" t="str">
        <f t="shared" si="12"/>
        <v/>
      </c>
      <c r="D303" s="29" t="str">
        <f t="shared" si="13"/>
        <v/>
      </c>
      <c r="E303" s="29" t="str">
        <f>IF(A303="","",A+SUM($D$2:D302))</f>
        <v/>
      </c>
      <c r="F303" s="29" t="str">
        <f>IF(A303="","",SUM(D$1:D303)+PV)</f>
        <v/>
      </c>
      <c r="G303" s="29" t="str">
        <f>IF(A303="","",IF(INV_Parinktys!$B$17=INV_Parinktys!$A$10,I302*( (1+rate)^(B303-B302)-1 ),I302*rate))</f>
        <v/>
      </c>
      <c r="H303" s="29" t="str">
        <f>IF(D303="","",SUM(G$1:G303))</f>
        <v/>
      </c>
      <c r="I303" s="29" t="str">
        <f t="shared" si="14"/>
        <v/>
      </c>
      <c r="J303" s="28" t="str">
        <f ca="1">_xlfn.IFNA(INDEX(Paskola_LNT!$I$2:$I$1000,MATCH(INV_Lentele!B303,Paskola_LNT!$B$2:$B$1000,0)),IF(AND(J302&lt;&gt;"",A303&lt;&gt;""),J302,""))</f>
        <v/>
      </c>
    </row>
    <row r="304" spans="1:10" x14ac:dyDescent="0.25">
      <c r="A304" s="16" t="str">
        <f>IF(I303="","",IF(A303&gt;='Investicijų skaičiuoklė'!$E$9*p,"",A303+1))</f>
        <v/>
      </c>
      <c r="B304" s="27" t="str">
        <f>IF(A304="","",IF(p=52,B303+7,IF(p=26,B303+14,IF(p=24,IF(MOD(A304,2)=0,EDATE('Investicijų skaičiuoklė'!$E$10,A304/2),B303+14),IF(DAY(DATE(YEAR('Investicijų skaičiuoklė'!$E$10),MONTH('Investicijų skaičiuoklė'!$E$10)+(A304-1)*(12/p),DAY('Investicijų skaičiuoklė'!$E$10)))&lt;&gt;DAY('Investicijų skaičiuoklė'!$E$10),DATE(YEAR('Investicijų skaičiuoklė'!$E$10),MONTH('Investicijų skaičiuoklė'!$E$10)+A304*(12/p)+1,0),DATE(YEAR('Investicijų skaičiuoklė'!$E$10),MONTH('Investicijų skaičiuoklė'!$E$10)+A304*(12/p),DAY('Investicijų skaičiuoklė'!$E$10)))))))</f>
        <v/>
      </c>
      <c r="C304" s="29" t="str">
        <f t="shared" si="12"/>
        <v/>
      </c>
      <c r="D304" s="29" t="str">
        <f t="shared" si="13"/>
        <v/>
      </c>
      <c r="E304" s="29" t="str">
        <f>IF(A304="","",A+SUM($D$2:D303))</f>
        <v/>
      </c>
      <c r="F304" s="29" t="str">
        <f>IF(A304="","",SUM(D$1:D304)+PV)</f>
        <v/>
      </c>
      <c r="G304" s="29" t="str">
        <f>IF(A304="","",IF(INV_Parinktys!$B$17=INV_Parinktys!$A$10,I303*( (1+rate)^(B304-B303)-1 ),I303*rate))</f>
        <v/>
      </c>
      <c r="H304" s="29" t="str">
        <f>IF(D304="","",SUM(G$1:G304))</f>
        <v/>
      </c>
      <c r="I304" s="29" t="str">
        <f t="shared" si="14"/>
        <v/>
      </c>
      <c r="J304" s="28" t="str">
        <f ca="1">_xlfn.IFNA(INDEX(Paskola_LNT!$I$2:$I$1000,MATCH(INV_Lentele!B304,Paskola_LNT!$B$2:$B$1000,0)),IF(AND(J303&lt;&gt;"",A304&lt;&gt;""),J303,""))</f>
        <v/>
      </c>
    </row>
    <row r="305" spans="1:10" x14ac:dyDescent="0.25">
      <c r="A305" s="16" t="str">
        <f>IF(I304="","",IF(A304&gt;='Investicijų skaičiuoklė'!$E$9*p,"",A304+1))</f>
        <v/>
      </c>
      <c r="B305" s="27" t="str">
        <f>IF(A305="","",IF(p=52,B304+7,IF(p=26,B304+14,IF(p=24,IF(MOD(A305,2)=0,EDATE('Investicijų skaičiuoklė'!$E$10,A305/2),B304+14),IF(DAY(DATE(YEAR('Investicijų skaičiuoklė'!$E$10),MONTH('Investicijų skaičiuoklė'!$E$10)+(A305-1)*(12/p),DAY('Investicijų skaičiuoklė'!$E$10)))&lt;&gt;DAY('Investicijų skaičiuoklė'!$E$10),DATE(YEAR('Investicijų skaičiuoklė'!$E$10),MONTH('Investicijų skaičiuoklė'!$E$10)+A305*(12/p)+1,0),DATE(YEAR('Investicijų skaičiuoklė'!$E$10),MONTH('Investicijų skaičiuoklė'!$E$10)+A305*(12/p),DAY('Investicijų skaičiuoklė'!$E$10)))))))</f>
        <v/>
      </c>
      <c r="C305" s="29" t="str">
        <f t="shared" si="12"/>
        <v/>
      </c>
      <c r="D305" s="29" t="str">
        <f t="shared" si="13"/>
        <v/>
      </c>
      <c r="E305" s="29" t="str">
        <f>IF(A305="","",A+SUM($D$2:D304))</f>
        <v/>
      </c>
      <c r="F305" s="29" t="str">
        <f>IF(A305="","",SUM(D$1:D305)+PV)</f>
        <v/>
      </c>
      <c r="G305" s="29" t="str">
        <f>IF(A305="","",IF(INV_Parinktys!$B$17=INV_Parinktys!$A$10,I304*( (1+rate)^(B305-B304)-1 ),I304*rate))</f>
        <v/>
      </c>
      <c r="H305" s="29" t="str">
        <f>IF(D305="","",SUM(G$1:G305))</f>
        <v/>
      </c>
      <c r="I305" s="29" t="str">
        <f t="shared" si="14"/>
        <v/>
      </c>
      <c r="J305" s="28" t="str">
        <f ca="1">_xlfn.IFNA(INDEX(Paskola_LNT!$I$2:$I$1000,MATCH(INV_Lentele!B305,Paskola_LNT!$B$2:$B$1000,0)),IF(AND(J304&lt;&gt;"",A305&lt;&gt;""),J304,""))</f>
        <v/>
      </c>
    </row>
    <row r="306" spans="1:10" x14ac:dyDescent="0.25">
      <c r="A306" s="16" t="str">
        <f>IF(I305="","",IF(A305&gt;='Investicijų skaičiuoklė'!$E$9*p,"",A305+1))</f>
        <v/>
      </c>
      <c r="B306" s="27" t="str">
        <f>IF(A306="","",IF(p=52,B305+7,IF(p=26,B305+14,IF(p=24,IF(MOD(A306,2)=0,EDATE('Investicijų skaičiuoklė'!$E$10,A306/2),B305+14),IF(DAY(DATE(YEAR('Investicijų skaičiuoklė'!$E$10),MONTH('Investicijų skaičiuoklė'!$E$10)+(A306-1)*(12/p),DAY('Investicijų skaičiuoklė'!$E$10)))&lt;&gt;DAY('Investicijų skaičiuoklė'!$E$10),DATE(YEAR('Investicijų skaičiuoklė'!$E$10),MONTH('Investicijų skaičiuoklė'!$E$10)+A306*(12/p)+1,0),DATE(YEAR('Investicijų skaičiuoklė'!$E$10),MONTH('Investicijų skaičiuoklė'!$E$10)+A306*(12/p),DAY('Investicijų skaičiuoklė'!$E$10)))))))</f>
        <v/>
      </c>
      <c r="C306" s="29" t="str">
        <f t="shared" si="12"/>
        <v/>
      </c>
      <c r="D306" s="29" t="str">
        <f t="shared" si="13"/>
        <v/>
      </c>
      <c r="E306" s="29" t="str">
        <f>IF(A306="","",A+SUM($D$2:D305))</f>
        <v/>
      </c>
      <c r="F306" s="29" t="str">
        <f>IF(A306="","",SUM(D$1:D306)+PV)</f>
        <v/>
      </c>
      <c r="G306" s="29" t="str">
        <f>IF(A306="","",IF(INV_Parinktys!$B$17=INV_Parinktys!$A$10,I305*( (1+rate)^(B306-B305)-1 ),I305*rate))</f>
        <v/>
      </c>
      <c r="H306" s="29" t="str">
        <f>IF(D306="","",SUM(G$1:G306))</f>
        <v/>
      </c>
      <c r="I306" s="29" t="str">
        <f t="shared" si="14"/>
        <v/>
      </c>
      <c r="J306" s="28" t="str">
        <f ca="1">_xlfn.IFNA(INDEX(Paskola_LNT!$I$2:$I$1000,MATCH(INV_Lentele!B306,Paskola_LNT!$B$2:$B$1000,0)),IF(AND(J305&lt;&gt;"",A306&lt;&gt;""),J305,""))</f>
        <v/>
      </c>
    </row>
    <row r="307" spans="1:10" x14ac:dyDescent="0.25">
      <c r="A307" s="16" t="str">
        <f>IF(I306="","",IF(A306&gt;='Investicijų skaičiuoklė'!$E$9*p,"",A306+1))</f>
        <v/>
      </c>
      <c r="B307" s="27" t="str">
        <f>IF(A307="","",IF(p=52,B306+7,IF(p=26,B306+14,IF(p=24,IF(MOD(A307,2)=0,EDATE('Investicijų skaičiuoklė'!$E$10,A307/2),B306+14),IF(DAY(DATE(YEAR('Investicijų skaičiuoklė'!$E$10),MONTH('Investicijų skaičiuoklė'!$E$10)+(A307-1)*(12/p),DAY('Investicijų skaičiuoklė'!$E$10)))&lt;&gt;DAY('Investicijų skaičiuoklė'!$E$10),DATE(YEAR('Investicijų skaičiuoklė'!$E$10),MONTH('Investicijų skaičiuoklė'!$E$10)+A307*(12/p)+1,0),DATE(YEAR('Investicijų skaičiuoklė'!$E$10),MONTH('Investicijų skaičiuoklė'!$E$10)+A307*(12/p),DAY('Investicijų skaičiuoklė'!$E$10)))))))</f>
        <v/>
      </c>
      <c r="C307" s="29" t="str">
        <f t="shared" si="12"/>
        <v/>
      </c>
      <c r="D307" s="29" t="str">
        <f t="shared" si="13"/>
        <v/>
      </c>
      <c r="E307" s="29" t="str">
        <f>IF(A307="","",A+SUM($D$2:D306))</f>
        <v/>
      </c>
      <c r="F307" s="29" t="str">
        <f>IF(A307="","",SUM(D$1:D307)+PV)</f>
        <v/>
      </c>
      <c r="G307" s="29" t="str">
        <f>IF(A307="","",IF(INV_Parinktys!$B$17=INV_Parinktys!$A$10,I306*( (1+rate)^(B307-B306)-1 ),I306*rate))</f>
        <v/>
      </c>
      <c r="H307" s="29" t="str">
        <f>IF(D307="","",SUM(G$1:G307))</f>
        <v/>
      </c>
      <c r="I307" s="29" t="str">
        <f t="shared" si="14"/>
        <v/>
      </c>
      <c r="J307" s="28" t="str">
        <f ca="1">_xlfn.IFNA(INDEX(Paskola_LNT!$I$2:$I$1000,MATCH(INV_Lentele!B307,Paskola_LNT!$B$2:$B$1000,0)),IF(AND(J306&lt;&gt;"",A307&lt;&gt;""),J306,""))</f>
        <v/>
      </c>
    </row>
    <row r="308" spans="1:10" x14ac:dyDescent="0.25">
      <c r="A308" s="16" t="str">
        <f>IF(I307="","",IF(A307&gt;='Investicijų skaičiuoklė'!$E$9*p,"",A307+1))</f>
        <v/>
      </c>
      <c r="B308" s="27" t="str">
        <f>IF(A308="","",IF(p=52,B307+7,IF(p=26,B307+14,IF(p=24,IF(MOD(A308,2)=0,EDATE('Investicijų skaičiuoklė'!$E$10,A308/2),B307+14),IF(DAY(DATE(YEAR('Investicijų skaičiuoklė'!$E$10),MONTH('Investicijų skaičiuoklė'!$E$10)+(A308-1)*(12/p),DAY('Investicijų skaičiuoklė'!$E$10)))&lt;&gt;DAY('Investicijų skaičiuoklė'!$E$10),DATE(YEAR('Investicijų skaičiuoklė'!$E$10),MONTH('Investicijų skaičiuoklė'!$E$10)+A308*(12/p)+1,0),DATE(YEAR('Investicijų skaičiuoklė'!$E$10),MONTH('Investicijų skaičiuoklė'!$E$10)+A308*(12/p),DAY('Investicijų skaičiuoklė'!$E$10)))))))</f>
        <v/>
      </c>
      <c r="C308" s="29" t="str">
        <f t="shared" si="12"/>
        <v/>
      </c>
      <c r="D308" s="29" t="str">
        <f t="shared" si="13"/>
        <v/>
      </c>
      <c r="E308" s="29" t="str">
        <f>IF(A308="","",A+SUM($D$2:D307))</f>
        <v/>
      </c>
      <c r="F308" s="29" t="str">
        <f>IF(A308="","",SUM(D$1:D308)+PV)</f>
        <v/>
      </c>
      <c r="G308" s="29" t="str">
        <f>IF(A308="","",IF(INV_Parinktys!$B$17=INV_Parinktys!$A$10,I307*( (1+rate)^(B308-B307)-1 ),I307*rate))</f>
        <v/>
      </c>
      <c r="H308" s="29" t="str">
        <f>IF(D308="","",SUM(G$1:G308))</f>
        <v/>
      </c>
      <c r="I308" s="29" t="str">
        <f t="shared" si="14"/>
        <v/>
      </c>
      <c r="J308" s="28" t="str">
        <f ca="1">_xlfn.IFNA(INDEX(Paskola_LNT!$I$2:$I$1000,MATCH(INV_Lentele!B308,Paskola_LNT!$B$2:$B$1000,0)),IF(AND(J307&lt;&gt;"",A308&lt;&gt;""),J307,""))</f>
        <v/>
      </c>
    </row>
    <row r="309" spans="1:10" x14ac:dyDescent="0.25">
      <c r="A309" s="16" t="str">
        <f>IF(I308="","",IF(A308&gt;='Investicijų skaičiuoklė'!$E$9*p,"",A308+1))</f>
        <v/>
      </c>
      <c r="B309" s="27" t="str">
        <f>IF(A309="","",IF(p=52,B308+7,IF(p=26,B308+14,IF(p=24,IF(MOD(A309,2)=0,EDATE('Investicijų skaičiuoklė'!$E$10,A309/2),B308+14),IF(DAY(DATE(YEAR('Investicijų skaičiuoklė'!$E$10),MONTH('Investicijų skaičiuoklė'!$E$10)+(A309-1)*(12/p),DAY('Investicijų skaičiuoklė'!$E$10)))&lt;&gt;DAY('Investicijų skaičiuoklė'!$E$10),DATE(YEAR('Investicijų skaičiuoklė'!$E$10),MONTH('Investicijų skaičiuoklė'!$E$10)+A309*(12/p)+1,0),DATE(YEAR('Investicijų skaičiuoklė'!$E$10),MONTH('Investicijų skaičiuoklė'!$E$10)+A309*(12/p),DAY('Investicijų skaičiuoklė'!$E$10)))))))</f>
        <v/>
      </c>
      <c r="C309" s="29" t="str">
        <f t="shared" si="12"/>
        <v/>
      </c>
      <c r="D309" s="29" t="str">
        <f t="shared" si="13"/>
        <v/>
      </c>
      <c r="E309" s="29" t="str">
        <f>IF(A309="","",A+SUM($D$2:D308))</f>
        <v/>
      </c>
      <c r="F309" s="29" t="str">
        <f>IF(A309="","",SUM(D$1:D309)+PV)</f>
        <v/>
      </c>
      <c r="G309" s="29" t="str">
        <f>IF(A309="","",IF(INV_Parinktys!$B$17=INV_Parinktys!$A$10,I308*( (1+rate)^(B309-B308)-1 ),I308*rate))</f>
        <v/>
      </c>
      <c r="H309" s="29" t="str">
        <f>IF(D309="","",SUM(G$1:G309))</f>
        <v/>
      </c>
      <c r="I309" s="29" t="str">
        <f t="shared" si="14"/>
        <v/>
      </c>
      <c r="J309" s="28" t="str">
        <f ca="1">_xlfn.IFNA(INDEX(Paskola_LNT!$I$2:$I$1000,MATCH(INV_Lentele!B309,Paskola_LNT!$B$2:$B$1000,0)),IF(AND(J308&lt;&gt;"",A309&lt;&gt;""),J308,""))</f>
        <v/>
      </c>
    </row>
    <row r="310" spans="1:10" x14ac:dyDescent="0.25">
      <c r="A310" s="16" t="str">
        <f>IF(I309="","",IF(A309&gt;='Investicijų skaičiuoklė'!$E$9*p,"",A309+1))</f>
        <v/>
      </c>
      <c r="B310" s="27" t="str">
        <f>IF(A310="","",IF(p=52,B309+7,IF(p=26,B309+14,IF(p=24,IF(MOD(A310,2)=0,EDATE('Investicijų skaičiuoklė'!$E$10,A310/2),B309+14),IF(DAY(DATE(YEAR('Investicijų skaičiuoklė'!$E$10),MONTH('Investicijų skaičiuoklė'!$E$10)+(A310-1)*(12/p),DAY('Investicijų skaičiuoklė'!$E$10)))&lt;&gt;DAY('Investicijų skaičiuoklė'!$E$10),DATE(YEAR('Investicijų skaičiuoklė'!$E$10),MONTH('Investicijų skaičiuoklė'!$E$10)+A310*(12/p)+1,0),DATE(YEAR('Investicijų skaičiuoklė'!$E$10),MONTH('Investicijų skaičiuoklė'!$E$10)+A310*(12/p),DAY('Investicijų skaičiuoklė'!$E$10)))))))</f>
        <v/>
      </c>
      <c r="C310" s="29" t="str">
        <f t="shared" si="12"/>
        <v/>
      </c>
      <c r="D310" s="29" t="str">
        <f t="shared" si="13"/>
        <v/>
      </c>
      <c r="E310" s="29" t="str">
        <f>IF(A310="","",A+SUM($D$2:D309))</f>
        <v/>
      </c>
      <c r="F310" s="29" t="str">
        <f>IF(A310="","",SUM(D$1:D310)+PV)</f>
        <v/>
      </c>
      <c r="G310" s="29" t="str">
        <f>IF(A310="","",IF(INV_Parinktys!$B$17=INV_Parinktys!$A$10,I309*( (1+rate)^(B310-B309)-1 ),I309*rate))</f>
        <v/>
      </c>
      <c r="H310" s="29" t="str">
        <f>IF(D310="","",SUM(G$1:G310))</f>
        <v/>
      </c>
      <c r="I310" s="29" t="str">
        <f t="shared" si="14"/>
        <v/>
      </c>
      <c r="J310" s="28" t="str">
        <f ca="1">_xlfn.IFNA(INDEX(Paskola_LNT!$I$2:$I$1000,MATCH(INV_Lentele!B310,Paskola_LNT!$B$2:$B$1000,0)),IF(AND(J309&lt;&gt;"",A310&lt;&gt;""),J309,""))</f>
        <v/>
      </c>
    </row>
    <row r="311" spans="1:10" x14ac:dyDescent="0.25">
      <c r="A311" s="16" t="str">
        <f>IF(I310="","",IF(A310&gt;='Investicijų skaičiuoklė'!$E$9*p,"",A310+1))</f>
        <v/>
      </c>
      <c r="B311" s="27" t="str">
        <f>IF(A311="","",IF(p=52,B310+7,IF(p=26,B310+14,IF(p=24,IF(MOD(A311,2)=0,EDATE('Investicijų skaičiuoklė'!$E$10,A311/2),B310+14),IF(DAY(DATE(YEAR('Investicijų skaičiuoklė'!$E$10),MONTH('Investicijų skaičiuoklė'!$E$10)+(A311-1)*(12/p),DAY('Investicijų skaičiuoklė'!$E$10)))&lt;&gt;DAY('Investicijų skaičiuoklė'!$E$10),DATE(YEAR('Investicijų skaičiuoklė'!$E$10),MONTH('Investicijų skaičiuoklė'!$E$10)+A311*(12/p)+1,0),DATE(YEAR('Investicijų skaičiuoklė'!$E$10),MONTH('Investicijų skaičiuoklė'!$E$10)+A311*(12/p),DAY('Investicijų skaičiuoklė'!$E$10)))))))</f>
        <v/>
      </c>
      <c r="C311" s="29" t="str">
        <f t="shared" si="12"/>
        <v/>
      </c>
      <c r="D311" s="29" t="str">
        <f t="shared" si="13"/>
        <v/>
      </c>
      <c r="E311" s="29" t="str">
        <f>IF(A311="","",A+SUM($D$2:D310))</f>
        <v/>
      </c>
      <c r="F311" s="29" t="str">
        <f>IF(A311="","",SUM(D$1:D311)+PV)</f>
        <v/>
      </c>
      <c r="G311" s="29" t="str">
        <f>IF(A311="","",IF(INV_Parinktys!$B$17=INV_Parinktys!$A$10,I310*( (1+rate)^(B311-B310)-1 ),I310*rate))</f>
        <v/>
      </c>
      <c r="H311" s="29" t="str">
        <f>IF(D311="","",SUM(G$1:G311))</f>
        <v/>
      </c>
      <c r="I311" s="29" t="str">
        <f t="shared" si="14"/>
        <v/>
      </c>
      <c r="J311" s="28" t="str">
        <f ca="1">_xlfn.IFNA(INDEX(Paskola_LNT!$I$2:$I$1000,MATCH(INV_Lentele!B311,Paskola_LNT!$B$2:$B$1000,0)),IF(AND(J310&lt;&gt;"",A311&lt;&gt;""),J310,""))</f>
        <v/>
      </c>
    </row>
    <row r="312" spans="1:10" x14ac:dyDescent="0.25">
      <c r="A312" s="16" t="str">
        <f>IF(I311="","",IF(A311&gt;='Investicijų skaičiuoklė'!$E$9*p,"",A311+1))</f>
        <v/>
      </c>
      <c r="B312" s="27" t="str">
        <f>IF(A312="","",IF(p=52,B311+7,IF(p=26,B311+14,IF(p=24,IF(MOD(A312,2)=0,EDATE('Investicijų skaičiuoklė'!$E$10,A312/2),B311+14),IF(DAY(DATE(YEAR('Investicijų skaičiuoklė'!$E$10),MONTH('Investicijų skaičiuoklė'!$E$10)+(A312-1)*(12/p),DAY('Investicijų skaičiuoklė'!$E$10)))&lt;&gt;DAY('Investicijų skaičiuoklė'!$E$10),DATE(YEAR('Investicijų skaičiuoklė'!$E$10),MONTH('Investicijų skaičiuoklė'!$E$10)+A312*(12/p)+1,0),DATE(YEAR('Investicijų skaičiuoklė'!$E$10),MONTH('Investicijų skaičiuoklė'!$E$10)+A312*(12/p),DAY('Investicijų skaičiuoklė'!$E$10)))))))</f>
        <v/>
      </c>
      <c r="C312" s="29" t="str">
        <f t="shared" si="12"/>
        <v/>
      </c>
      <c r="D312" s="29" t="str">
        <f t="shared" si="13"/>
        <v/>
      </c>
      <c r="E312" s="29" t="str">
        <f>IF(A312="","",A+SUM($D$2:D311))</f>
        <v/>
      </c>
      <c r="F312" s="29" t="str">
        <f>IF(A312="","",SUM(D$1:D312)+PV)</f>
        <v/>
      </c>
      <c r="G312" s="29" t="str">
        <f>IF(A312="","",IF(INV_Parinktys!$B$17=INV_Parinktys!$A$10,I311*( (1+rate)^(B312-B311)-1 ),I311*rate))</f>
        <v/>
      </c>
      <c r="H312" s="29" t="str">
        <f>IF(D312="","",SUM(G$1:G312))</f>
        <v/>
      </c>
      <c r="I312" s="29" t="str">
        <f t="shared" si="14"/>
        <v/>
      </c>
      <c r="J312" s="28" t="str">
        <f ca="1">_xlfn.IFNA(INDEX(Paskola_LNT!$I$2:$I$1000,MATCH(INV_Lentele!B312,Paskola_LNT!$B$2:$B$1000,0)),IF(AND(J311&lt;&gt;"",A312&lt;&gt;""),J311,""))</f>
        <v/>
      </c>
    </row>
    <row r="313" spans="1:10" x14ac:dyDescent="0.25">
      <c r="A313" s="16" t="str">
        <f>IF(I312="","",IF(A312&gt;='Investicijų skaičiuoklė'!$E$9*p,"",A312+1))</f>
        <v/>
      </c>
      <c r="B313" s="27" t="str">
        <f>IF(A313="","",IF(p=52,B312+7,IF(p=26,B312+14,IF(p=24,IF(MOD(A313,2)=0,EDATE('Investicijų skaičiuoklė'!$E$10,A313/2),B312+14),IF(DAY(DATE(YEAR('Investicijų skaičiuoklė'!$E$10),MONTH('Investicijų skaičiuoklė'!$E$10)+(A313-1)*(12/p),DAY('Investicijų skaičiuoklė'!$E$10)))&lt;&gt;DAY('Investicijų skaičiuoklė'!$E$10),DATE(YEAR('Investicijų skaičiuoklė'!$E$10),MONTH('Investicijų skaičiuoklė'!$E$10)+A313*(12/p)+1,0),DATE(YEAR('Investicijų skaičiuoklė'!$E$10),MONTH('Investicijų skaičiuoklė'!$E$10)+A313*(12/p),DAY('Investicijų skaičiuoklė'!$E$10)))))))</f>
        <v/>
      </c>
      <c r="C313" s="29" t="str">
        <f t="shared" si="12"/>
        <v/>
      </c>
      <c r="D313" s="29" t="str">
        <f t="shared" si="13"/>
        <v/>
      </c>
      <c r="E313" s="29" t="str">
        <f>IF(A313="","",A+SUM($D$2:D312))</f>
        <v/>
      </c>
      <c r="F313" s="29" t="str">
        <f>IF(A313="","",SUM(D$1:D313)+PV)</f>
        <v/>
      </c>
      <c r="G313" s="29" t="str">
        <f>IF(A313="","",IF(INV_Parinktys!$B$17=INV_Parinktys!$A$10,I312*( (1+rate)^(B313-B312)-1 ),I312*rate))</f>
        <v/>
      </c>
      <c r="H313" s="29" t="str">
        <f>IF(D313="","",SUM(G$1:G313))</f>
        <v/>
      </c>
      <c r="I313" s="29" t="str">
        <f t="shared" si="14"/>
        <v/>
      </c>
      <c r="J313" s="28" t="str">
        <f ca="1">_xlfn.IFNA(INDEX(Paskola_LNT!$I$2:$I$1000,MATCH(INV_Lentele!B313,Paskola_LNT!$B$2:$B$1000,0)),IF(AND(J312&lt;&gt;"",A313&lt;&gt;""),J312,""))</f>
        <v/>
      </c>
    </row>
    <row r="314" spans="1:10" x14ac:dyDescent="0.25">
      <c r="A314" s="16" t="str">
        <f>IF(I313="","",IF(A313&gt;='Investicijų skaičiuoklė'!$E$9*p,"",A313+1))</f>
        <v/>
      </c>
      <c r="B314" s="27" t="str">
        <f>IF(A314="","",IF(p=52,B313+7,IF(p=26,B313+14,IF(p=24,IF(MOD(A314,2)=0,EDATE('Investicijų skaičiuoklė'!$E$10,A314/2),B313+14),IF(DAY(DATE(YEAR('Investicijų skaičiuoklė'!$E$10),MONTH('Investicijų skaičiuoklė'!$E$10)+(A314-1)*(12/p),DAY('Investicijų skaičiuoklė'!$E$10)))&lt;&gt;DAY('Investicijų skaičiuoklė'!$E$10),DATE(YEAR('Investicijų skaičiuoklė'!$E$10),MONTH('Investicijų skaičiuoklė'!$E$10)+A314*(12/p)+1,0),DATE(YEAR('Investicijų skaičiuoklė'!$E$10),MONTH('Investicijų skaičiuoklė'!$E$10)+A314*(12/p),DAY('Investicijų skaičiuoklė'!$E$10)))))))</f>
        <v/>
      </c>
      <c r="C314" s="29" t="str">
        <f t="shared" si="12"/>
        <v/>
      </c>
      <c r="D314" s="29" t="str">
        <f t="shared" si="13"/>
        <v/>
      </c>
      <c r="E314" s="29" t="str">
        <f>IF(A314="","",A+SUM($D$2:D313))</f>
        <v/>
      </c>
      <c r="F314" s="29" t="str">
        <f>IF(A314="","",SUM(D$1:D314)+PV)</f>
        <v/>
      </c>
      <c r="G314" s="29" t="str">
        <f>IF(A314="","",IF(INV_Parinktys!$B$17=INV_Parinktys!$A$10,I313*( (1+rate)^(B314-B313)-1 ),I313*rate))</f>
        <v/>
      </c>
      <c r="H314" s="29" t="str">
        <f>IF(D314="","",SUM(G$1:G314))</f>
        <v/>
      </c>
      <c r="I314" s="29" t="str">
        <f t="shared" si="14"/>
        <v/>
      </c>
      <c r="J314" s="28" t="str">
        <f ca="1">_xlfn.IFNA(INDEX(Paskola_LNT!$I$2:$I$1000,MATCH(INV_Lentele!B314,Paskola_LNT!$B$2:$B$1000,0)),IF(AND(J313&lt;&gt;"",A314&lt;&gt;""),J313,""))</f>
        <v/>
      </c>
    </row>
    <row r="315" spans="1:10" x14ac:dyDescent="0.25">
      <c r="A315" s="16" t="str">
        <f>IF(I314="","",IF(A314&gt;='Investicijų skaičiuoklė'!$E$9*p,"",A314+1))</f>
        <v/>
      </c>
      <c r="B315" s="27" t="str">
        <f>IF(A315="","",IF(p=52,B314+7,IF(p=26,B314+14,IF(p=24,IF(MOD(A315,2)=0,EDATE('Investicijų skaičiuoklė'!$E$10,A315/2),B314+14),IF(DAY(DATE(YEAR('Investicijų skaičiuoklė'!$E$10),MONTH('Investicijų skaičiuoklė'!$E$10)+(A315-1)*(12/p),DAY('Investicijų skaičiuoklė'!$E$10)))&lt;&gt;DAY('Investicijų skaičiuoklė'!$E$10),DATE(YEAR('Investicijų skaičiuoklė'!$E$10),MONTH('Investicijų skaičiuoklė'!$E$10)+A315*(12/p)+1,0),DATE(YEAR('Investicijų skaičiuoklė'!$E$10),MONTH('Investicijų skaičiuoklė'!$E$10)+A315*(12/p),DAY('Investicijų skaičiuoklė'!$E$10)))))))</f>
        <v/>
      </c>
      <c r="C315" s="29" t="str">
        <f t="shared" si="12"/>
        <v/>
      </c>
      <c r="D315" s="29" t="str">
        <f t="shared" si="13"/>
        <v/>
      </c>
      <c r="E315" s="29" t="str">
        <f>IF(A315="","",A+SUM($D$2:D314))</f>
        <v/>
      </c>
      <c r="F315" s="29" t="str">
        <f>IF(A315="","",SUM(D$1:D315)+PV)</f>
        <v/>
      </c>
      <c r="G315" s="29" t="str">
        <f>IF(A315="","",IF(INV_Parinktys!$B$17=INV_Parinktys!$A$10,I314*( (1+rate)^(B315-B314)-1 ),I314*rate))</f>
        <v/>
      </c>
      <c r="H315" s="29" t="str">
        <f>IF(D315="","",SUM(G$1:G315))</f>
        <v/>
      </c>
      <c r="I315" s="29" t="str">
        <f t="shared" si="14"/>
        <v/>
      </c>
      <c r="J315" s="28" t="str">
        <f ca="1">_xlfn.IFNA(INDEX(Paskola_LNT!$I$2:$I$1000,MATCH(INV_Lentele!B315,Paskola_LNT!$B$2:$B$1000,0)),IF(AND(J314&lt;&gt;"",A315&lt;&gt;""),J314,""))</f>
        <v/>
      </c>
    </row>
    <row r="316" spans="1:10" x14ac:dyDescent="0.25">
      <c r="A316" s="16" t="str">
        <f>IF(I315="","",IF(A315&gt;='Investicijų skaičiuoklė'!$E$9*p,"",A315+1))</f>
        <v/>
      </c>
      <c r="B316" s="27" t="str">
        <f>IF(A316="","",IF(p=52,B315+7,IF(p=26,B315+14,IF(p=24,IF(MOD(A316,2)=0,EDATE('Investicijų skaičiuoklė'!$E$10,A316/2),B315+14),IF(DAY(DATE(YEAR('Investicijų skaičiuoklė'!$E$10),MONTH('Investicijų skaičiuoklė'!$E$10)+(A316-1)*(12/p),DAY('Investicijų skaičiuoklė'!$E$10)))&lt;&gt;DAY('Investicijų skaičiuoklė'!$E$10),DATE(YEAR('Investicijų skaičiuoklė'!$E$10),MONTH('Investicijų skaičiuoklė'!$E$10)+A316*(12/p)+1,0),DATE(YEAR('Investicijų skaičiuoklė'!$E$10),MONTH('Investicijų skaičiuoklė'!$E$10)+A316*(12/p),DAY('Investicijų skaičiuoklė'!$E$10)))))))</f>
        <v/>
      </c>
      <c r="C316" s="29" t="str">
        <f t="shared" si="12"/>
        <v/>
      </c>
      <c r="D316" s="29" t="str">
        <f t="shared" si="13"/>
        <v/>
      </c>
      <c r="E316" s="29" t="str">
        <f>IF(A316="","",A+SUM($D$2:D315))</f>
        <v/>
      </c>
      <c r="F316" s="29" t="str">
        <f>IF(A316="","",SUM(D$1:D316)+PV)</f>
        <v/>
      </c>
      <c r="G316" s="29" t="str">
        <f>IF(A316="","",IF(INV_Parinktys!$B$17=INV_Parinktys!$A$10,I315*( (1+rate)^(B316-B315)-1 ),I315*rate))</f>
        <v/>
      </c>
      <c r="H316" s="29" t="str">
        <f>IF(D316="","",SUM(G$1:G316))</f>
        <v/>
      </c>
      <c r="I316" s="29" t="str">
        <f t="shared" si="14"/>
        <v/>
      </c>
      <c r="J316" s="28" t="str">
        <f ca="1">_xlfn.IFNA(INDEX(Paskola_LNT!$I$2:$I$1000,MATCH(INV_Lentele!B316,Paskola_LNT!$B$2:$B$1000,0)),IF(AND(J315&lt;&gt;"",A316&lt;&gt;""),J315,""))</f>
        <v/>
      </c>
    </row>
    <row r="317" spans="1:10" x14ac:dyDescent="0.25">
      <c r="A317" s="16" t="str">
        <f>IF(I316="","",IF(A316&gt;='Investicijų skaičiuoklė'!$E$9*p,"",A316+1))</f>
        <v/>
      </c>
      <c r="B317" s="27" t="str">
        <f>IF(A317="","",IF(p=52,B316+7,IF(p=26,B316+14,IF(p=24,IF(MOD(A317,2)=0,EDATE('Investicijų skaičiuoklė'!$E$10,A317/2),B316+14),IF(DAY(DATE(YEAR('Investicijų skaičiuoklė'!$E$10),MONTH('Investicijų skaičiuoklė'!$E$10)+(A317-1)*(12/p),DAY('Investicijų skaičiuoklė'!$E$10)))&lt;&gt;DAY('Investicijų skaičiuoklė'!$E$10),DATE(YEAR('Investicijų skaičiuoklė'!$E$10),MONTH('Investicijų skaičiuoklė'!$E$10)+A317*(12/p)+1,0),DATE(YEAR('Investicijų skaičiuoklė'!$E$10),MONTH('Investicijų skaičiuoklė'!$E$10)+A317*(12/p),DAY('Investicijų skaičiuoklė'!$E$10)))))))</f>
        <v/>
      </c>
      <c r="C317" s="29" t="str">
        <f t="shared" si="12"/>
        <v/>
      </c>
      <c r="D317" s="29" t="str">
        <f t="shared" si="13"/>
        <v/>
      </c>
      <c r="E317" s="29" t="str">
        <f>IF(A317="","",A+SUM($D$2:D316))</f>
        <v/>
      </c>
      <c r="F317" s="29" t="str">
        <f>IF(A317="","",SUM(D$1:D317)+PV)</f>
        <v/>
      </c>
      <c r="G317" s="29" t="str">
        <f>IF(A317="","",IF(INV_Parinktys!$B$17=INV_Parinktys!$A$10,I316*( (1+rate)^(B317-B316)-1 ),I316*rate))</f>
        <v/>
      </c>
      <c r="H317" s="29" t="str">
        <f>IF(D317="","",SUM(G$1:G317))</f>
        <v/>
      </c>
      <c r="I317" s="29" t="str">
        <f t="shared" si="14"/>
        <v/>
      </c>
      <c r="J317" s="28" t="str">
        <f ca="1">_xlfn.IFNA(INDEX(Paskola_LNT!$I$2:$I$1000,MATCH(INV_Lentele!B317,Paskola_LNT!$B$2:$B$1000,0)),IF(AND(J316&lt;&gt;"",A317&lt;&gt;""),J316,""))</f>
        <v/>
      </c>
    </row>
    <row r="318" spans="1:10" x14ac:dyDescent="0.25">
      <c r="A318" s="16" t="str">
        <f>IF(I317="","",IF(A317&gt;='Investicijų skaičiuoklė'!$E$9*p,"",A317+1))</f>
        <v/>
      </c>
      <c r="B318" s="27" t="str">
        <f>IF(A318="","",IF(p=52,B317+7,IF(p=26,B317+14,IF(p=24,IF(MOD(A318,2)=0,EDATE('Investicijų skaičiuoklė'!$E$10,A318/2),B317+14),IF(DAY(DATE(YEAR('Investicijų skaičiuoklė'!$E$10),MONTH('Investicijų skaičiuoklė'!$E$10)+(A318-1)*(12/p),DAY('Investicijų skaičiuoklė'!$E$10)))&lt;&gt;DAY('Investicijų skaičiuoklė'!$E$10),DATE(YEAR('Investicijų skaičiuoklė'!$E$10),MONTH('Investicijų skaičiuoklė'!$E$10)+A318*(12/p)+1,0),DATE(YEAR('Investicijų skaičiuoklė'!$E$10),MONTH('Investicijų skaičiuoklė'!$E$10)+A318*(12/p),DAY('Investicijų skaičiuoklė'!$E$10)))))))</f>
        <v/>
      </c>
      <c r="C318" s="29" t="str">
        <f t="shared" si="12"/>
        <v/>
      </c>
      <c r="D318" s="29" t="str">
        <f t="shared" si="13"/>
        <v/>
      </c>
      <c r="E318" s="29" t="str">
        <f>IF(A318="","",A+SUM($D$2:D317))</f>
        <v/>
      </c>
      <c r="F318" s="29" t="str">
        <f>IF(A318="","",SUM(D$1:D318)+PV)</f>
        <v/>
      </c>
      <c r="G318" s="29" t="str">
        <f>IF(A318="","",IF(INV_Parinktys!$B$17=INV_Parinktys!$A$10,I317*( (1+rate)^(B318-B317)-1 ),I317*rate))</f>
        <v/>
      </c>
      <c r="H318" s="29" t="str">
        <f>IF(D318="","",SUM(G$1:G318))</f>
        <v/>
      </c>
      <c r="I318" s="29" t="str">
        <f t="shared" si="14"/>
        <v/>
      </c>
      <c r="J318" s="28" t="str">
        <f ca="1">_xlfn.IFNA(INDEX(Paskola_LNT!$I$2:$I$1000,MATCH(INV_Lentele!B318,Paskola_LNT!$B$2:$B$1000,0)),IF(AND(J317&lt;&gt;"",A318&lt;&gt;""),J317,""))</f>
        <v/>
      </c>
    </row>
    <row r="319" spans="1:10" x14ac:dyDescent="0.25">
      <c r="A319" s="16" t="str">
        <f>IF(I318="","",IF(A318&gt;='Investicijų skaičiuoklė'!$E$9*p,"",A318+1))</f>
        <v/>
      </c>
      <c r="B319" s="27" t="str">
        <f>IF(A319="","",IF(p=52,B318+7,IF(p=26,B318+14,IF(p=24,IF(MOD(A319,2)=0,EDATE('Investicijų skaičiuoklė'!$E$10,A319/2),B318+14),IF(DAY(DATE(YEAR('Investicijų skaičiuoklė'!$E$10),MONTH('Investicijų skaičiuoklė'!$E$10)+(A319-1)*(12/p),DAY('Investicijų skaičiuoklė'!$E$10)))&lt;&gt;DAY('Investicijų skaičiuoklė'!$E$10),DATE(YEAR('Investicijų skaičiuoklė'!$E$10),MONTH('Investicijų skaičiuoklė'!$E$10)+A319*(12/p)+1,0),DATE(YEAR('Investicijų skaičiuoklė'!$E$10),MONTH('Investicijų skaičiuoklė'!$E$10)+A319*(12/p),DAY('Investicijų skaičiuoklė'!$E$10)))))))</f>
        <v/>
      </c>
      <c r="C319" s="29" t="str">
        <f t="shared" si="12"/>
        <v/>
      </c>
      <c r="D319" s="29" t="str">
        <f t="shared" si="13"/>
        <v/>
      </c>
      <c r="E319" s="29" t="str">
        <f>IF(A319="","",A+SUM($D$2:D318))</f>
        <v/>
      </c>
      <c r="F319" s="29" t="str">
        <f>IF(A319="","",SUM(D$1:D319)+PV)</f>
        <v/>
      </c>
      <c r="G319" s="29" t="str">
        <f>IF(A319="","",IF(INV_Parinktys!$B$17=INV_Parinktys!$A$10,I318*( (1+rate)^(B319-B318)-1 ),I318*rate))</f>
        <v/>
      </c>
      <c r="H319" s="29" t="str">
        <f>IF(D319="","",SUM(G$1:G319))</f>
        <v/>
      </c>
      <c r="I319" s="29" t="str">
        <f t="shared" si="14"/>
        <v/>
      </c>
      <c r="J319" s="28" t="str">
        <f ca="1">_xlfn.IFNA(INDEX(Paskola_LNT!$I$2:$I$1000,MATCH(INV_Lentele!B319,Paskola_LNT!$B$2:$B$1000,0)),IF(AND(J318&lt;&gt;"",A319&lt;&gt;""),J318,""))</f>
        <v/>
      </c>
    </row>
    <row r="320" spans="1:10" x14ac:dyDescent="0.25">
      <c r="A320" s="16" t="str">
        <f>IF(I319="","",IF(A319&gt;='Investicijų skaičiuoklė'!$E$9*p,"",A319+1))</f>
        <v/>
      </c>
      <c r="B320" s="27" t="str">
        <f>IF(A320="","",IF(p=52,B319+7,IF(p=26,B319+14,IF(p=24,IF(MOD(A320,2)=0,EDATE('Investicijų skaičiuoklė'!$E$10,A320/2),B319+14),IF(DAY(DATE(YEAR('Investicijų skaičiuoklė'!$E$10),MONTH('Investicijų skaičiuoklė'!$E$10)+(A320-1)*(12/p),DAY('Investicijų skaičiuoklė'!$E$10)))&lt;&gt;DAY('Investicijų skaičiuoklė'!$E$10),DATE(YEAR('Investicijų skaičiuoklė'!$E$10),MONTH('Investicijų skaičiuoklė'!$E$10)+A320*(12/p)+1,0),DATE(YEAR('Investicijų skaičiuoklė'!$E$10),MONTH('Investicijų skaičiuoklė'!$E$10)+A320*(12/p),DAY('Investicijų skaičiuoklė'!$E$10)))))))</f>
        <v/>
      </c>
      <c r="C320" s="29" t="str">
        <f t="shared" si="12"/>
        <v/>
      </c>
      <c r="D320" s="29" t="str">
        <f t="shared" si="13"/>
        <v/>
      </c>
      <c r="E320" s="29" t="str">
        <f>IF(A320="","",A+SUM($D$2:D319))</f>
        <v/>
      </c>
      <c r="F320" s="29" t="str">
        <f>IF(A320="","",SUM(D$1:D320)+PV)</f>
        <v/>
      </c>
      <c r="G320" s="29" t="str">
        <f>IF(A320="","",IF(INV_Parinktys!$B$17=INV_Parinktys!$A$10,I319*( (1+rate)^(B320-B319)-1 ),I319*rate))</f>
        <v/>
      </c>
      <c r="H320" s="29" t="str">
        <f>IF(D320="","",SUM(G$1:G320))</f>
        <v/>
      </c>
      <c r="I320" s="29" t="str">
        <f t="shared" si="14"/>
        <v/>
      </c>
      <c r="J320" s="28" t="str">
        <f ca="1">_xlfn.IFNA(INDEX(Paskola_LNT!$I$2:$I$1000,MATCH(INV_Lentele!B320,Paskola_LNT!$B$2:$B$1000,0)),IF(AND(J319&lt;&gt;"",A320&lt;&gt;""),J319,""))</f>
        <v/>
      </c>
    </row>
    <row r="321" spans="1:10" x14ac:dyDescent="0.25">
      <c r="A321" s="16" t="str">
        <f>IF(I320="","",IF(A320&gt;='Investicijų skaičiuoklė'!$E$9*p,"",A320+1))</f>
        <v/>
      </c>
      <c r="B321" s="27" t="str">
        <f>IF(A321="","",IF(p=52,B320+7,IF(p=26,B320+14,IF(p=24,IF(MOD(A321,2)=0,EDATE('Investicijų skaičiuoklė'!$E$10,A321/2),B320+14),IF(DAY(DATE(YEAR('Investicijų skaičiuoklė'!$E$10),MONTH('Investicijų skaičiuoklė'!$E$10)+(A321-1)*(12/p),DAY('Investicijų skaičiuoklė'!$E$10)))&lt;&gt;DAY('Investicijų skaičiuoklė'!$E$10),DATE(YEAR('Investicijų skaičiuoklė'!$E$10),MONTH('Investicijų skaičiuoklė'!$E$10)+A321*(12/p)+1,0),DATE(YEAR('Investicijų skaičiuoklė'!$E$10),MONTH('Investicijų skaičiuoklė'!$E$10)+A321*(12/p),DAY('Investicijų skaičiuoklė'!$E$10)))))))</f>
        <v/>
      </c>
      <c r="C321" s="29" t="str">
        <f t="shared" si="12"/>
        <v/>
      </c>
      <c r="D321" s="29" t="str">
        <f t="shared" si="13"/>
        <v/>
      </c>
      <c r="E321" s="29" t="str">
        <f>IF(A321="","",A+SUM($D$2:D320))</f>
        <v/>
      </c>
      <c r="F321" s="29" t="str">
        <f>IF(A321="","",SUM(D$1:D321)+PV)</f>
        <v/>
      </c>
      <c r="G321" s="29" t="str">
        <f>IF(A321="","",IF(INV_Parinktys!$B$17=INV_Parinktys!$A$10,I320*( (1+rate)^(B321-B320)-1 ),I320*rate))</f>
        <v/>
      </c>
      <c r="H321" s="29" t="str">
        <f>IF(D321="","",SUM(G$1:G321))</f>
        <v/>
      </c>
      <c r="I321" s="29" t="str">
        <f t="shared" si="14"/>
        <v/>
      </c>
      <c r="J321" s="28" t="str">
        <f ca="1">_xlfn.IFNA(INDEX(Paskola_LNT!$I$2:$I$1000,MATCH(INV_Lentele!B321,Paskola_LNT!$B$2:$B$1000,0)),IF(AND(J320&lt;&gt;"",A321&lt;&gt;""),J320,""))</f>
        <v/>
      </c>
    </row>
    <row r="322" spans="1:10" x14ac:dyDescent="0.25">
      <c r="A322" s="16" t="str">
        <f>IF(I321="","",IF(A321&gt;='Investicijų skaičiuoklė'!$E$9*p,"",A321+1))</f>
        <v/>
      </c>
      <c r="B322" s="27" t="str">
        <f>IF(A322="","",IF(p=52,B321+7,IF(p=26,B321+14,IF(p=24,IF(MOD(A322,2)=0,EDATE('Investicijų skaičiuoklė'!$E$10,A322/2),B321+14),IF(DAY(DATE(YEAR('Investicijų skaičiuoklė'!$E$10),MONTH('Investicijų skaičiuoklė'!$E$10)+(A322-1)*(12/p),DAY('Investicijų skaičiuoklė'!$E$10)))&lt;&gt;DAY('Investicijų skaičiuoklė'!$E$10),DATE(YEAR('Investicijų skaičiuoklė'!$E$10),MONTH('Investicijų skaičiuoklė'!$E$10)+A322*(12/p)+1,0),DATE(YEAR('Investicijų skaičiuoklė'!$E$10),MONTH('Investicijų skaičiuoklė'!$E$10)+A322*(12/p),DAY('Investicijų skaičiuoklė'!$E$10)))))))</f>
        <v/>
      </c>
      <c r="C322" s="29" t="str">
        <f t="shared" ref="C322:C385" si="15">IF(A322="","",PV)</f>
        <v/>
      </c>
      <c r="D322" s="29" t="str">
        <f t="shared" si="13"/>
        <v/>
      </c>
      <c r="E322" s="29" t="str">
        <f>IF(A322="","",A+SUM($D$2:D321))</f>
        <v/>
      </c>
      <c r="F322" s="29" t="str">
        <f>IF(A322="","",SUM(D$1:D322)+PV)</f>
        <v/>
      </c>
      <c r="G322" s="29" t="str">
        <f>IF(A322="","",IF(INV_Parinktys!$B$17=INV_Parinktys!$A$10,I321*( (1+rate)^(B322-B321)-1 ),I321*rate))</f>
        <v/>
      </c>
      <c r="H322" s="29" t="str">
        <f>IF(D322="","",SUM(G$1:G322))</f>
        <v/>
      </c>
      <c r="I322" s="29" t="str">
        <f t="shared" si="14"/>
        <v/>
      </c>
      <c r="J322" s="28" t="str">
        <f ca="1">_xlfn.IFNA(INDEX(Paskola_LNT!$I$2:$I$1000,MATCH(INV_Lentele!B322,Paskola_LNT!$B$2:$B$1000,0)),IF(AND(J321&lt;&gt;"",A322&lt;&gt;""),J321,""))</f>
        <v/>
      </c>
    </row>
    <row r="323" spans="1:10" x14ac:dyDescent="0.25">
      <c r="A323" s="16" t="str">
        <f>IF(I322="","",IF(A322&gt;='Investicijų skaičiuoklė'!$E$9*p,"",A322+1))</f>
        <v/>
      </c>
      <c r="B323" s="27" t="str">
        <f>IF(A323="","",IF(p=52,B322+7,IF(p=26,B322+14,IF(p=24,IF(MOD(A323,2)=0,EDATE('Investicijų skaičiuoklė'!$E$10,A323/2),B322+14),IF(DAY(DATE(YEAR('Investicijų skaičiuoklė'!$E$10),MONTH('Investicijų skaičiuoklė'!$E$10)+(A323-1)*(12/p),DAY('Investicijų skaičiuoklė'!$E$10)))&lt;&gt;DAY('Investicijų skaičiuoklė'!$E$10),DATE(YEAR('Investicijų skaičiuoklė'!$E$10),MONTH('Investicijų skaičiuoklė'!$E$10)+A323*(12/p)+1,0),DATE(YEAR('Investicijų skaičiuoklė'!$E$10),MONTH('Investicijų skaičiuoklė'!$E$10)+A323*(12/p),DAY('Investicijų skaičiuoklė'!$E$10)))))))</f>
        <v/>
      </c>
      <c r="C323" s="29" t="str">
        <f t="shared" si="15"/>
        <v/>
      </c>
      <c r="D323" s="29" t="str">
        <f t="shared" ref="D323:D386" si="16">IF(A323="","",A)</f>
        <v/>
      </c>
      <c r="E323" s="29" t="str">
        <f>IF(A323="","",A+SUM($D$2:D322))</f>
        <v/>
      </c>
      <c r="F323" s="29" t="str">
        <f>IF(A323="","",SUM(D$1:D323)+PV)</f>
        <v/>
      </c>
      <c r="G323" s="29" t="str">
        <f>IF(A323="","",IF(INV_Parinktys!$B$17=INV_Parinktys!$A$10,I322*( (1+rate)^(B323-B322)-1 ),I322*rate))</f>
        <v/>
      </c>
      <c r="H323" s="29" t="str">
        <f>IF(D323="","",SUM(G$1:G323))</f>
        <v/>
      </c>
      <c r="I323" s="29" t="str">
        <f t="shared" ref="I323:I386" si="17">IF(A323="","",I322+G323+D323)</f>
        <v/>
      </c>
      <c r="J323" s="28" t="str">
        <f ca="1">_xlfn.IFNA(INDEX(Paskola_LNT!$I$2:$I$1000,MATCH(INV_Lentele!B323,Paskola_LNT!$B$2:$B$1000,0)),IF(AND(J322&lt;&gt;"",A323&lt;&gt;""),J322,""))</f>
        <v/>
      </c>
    </row>
    <row r="324" spans="1:10" x14ac:dyDescent="0.25">
      <c r="A324" s="16" t="str">
        <f>IF(I323="","",IF(A323&gt;='Investicijų skaičiuoklė'!$E$9*p,"",A323+1))</f>
        <v/>
      </c>
      <c r="B324" s="27" t="str">
        <f>IF(A324="","",IF(p=52,B323+7,IF(p=26,B323+14,IF(p=24,IF(MOD(A324,2)=0,EDATE('Investicijų skaičiuoklė'!$E$10,A324/2),B323+14),IF(DAY(DATE(YEAR('Investicijų skaičiuoklė'!$E$10),MONTH('Investicijų skaičiuoklė'!$E$10)+(A324-1)*(12/p),DAY('Investicijų skaičiuoklė'!$E$10)))&lt;&gt;DAY('Investicijų skaičiuoklė'!$E$10),DATE(YEAR('Investicijų skaičiuoklė'!$E$10),MONTH('Investicijų skaičiuoklė'!$E$10)+A324*(12/p)+1,0),DATE(YEAR('Investicijų skaičiuoklė'!$E$10),MONTH('Investicijų skaičiuoklė'!$E$10)+A324*(12/p),DAY('Investicijų skaičiuoklė'!$E$10)))))))</f>
        <v/>
      </c>
      <c r="C324" s="29" t="str">
        <f t="shared" si="15"/>
        <v/>
      </c>
      <c r="D324" s="29" t="str">
        <f t="shared" si="16"/>
        <v/>
      </c>
      <c r="E324" s="29" t="str">
        <f>IF(A324="","",A+SUM($D$2:D323))</f>
        <v/>
      </c>
      <c r="F324" s="29" t="str">
        <f>IF(A324="","",SUM(D$1:D324)+PV)</f>
        <v/>
      </c>
      <c r="G324" s="29" t="str">
        <f>IF(A324="","",IF(INV_Parinktys!$B$17=INV_Parinktys!$A$10,I323*( (1+rate)^(B324-B323)-1 ),I323*rate))</f>
        <v/>
      </c>
      <c r="H324" s="29" t="str">
        <f>IF(D324="","",SUM(G$1:G324))</f>
        <v/>
      </c>
      <c r="I324" s="29" t="str">
        <f t="shared" si="17"/>
        <v/>
      </c>
      <c r="J324" s="28" t="str">
        <f ca="1">_xlfn.IFNA(INDEX(Paskola_LNT!$I$2:$I$1000,MATCH(INV_Lentele!B324,Paskola_LNT!$B$2:$B$1000,0)),IF(AND(J323&lt;&gt;"",A324&lt;&gt;""),J323,""))</f>
        <v/>
      </c>
    </row>
    <row r="325" spans="1:10" x14ac:dyDescent="0.25">
      <c r="A325" s="16" t="str">
        <f>IF(I324="","",IF(A324&gt;='Investicijų skaičiuoklė'!$E$9*p,"",A324+1))</f>
        <v/>
      </c>
      <c r="B325" s="27" t="str">
        <f>IF(A325="","",IF(p=52,B324+7,IF(p=26,B324+14,IF(p=24,IF(MOD(A325,2)=0,EDATE('Investicijų skaičiuoklė'!$E$10,A325/2),B324+14),IF(DAY(DATE(YEAR('Investicijų skaičiuoklė'!$E$10),MONTH('Investicijų skaičiuoklė'!$E$10)+(A325-1)*(12/p),DAY('Investicijų skaičiuoklė'!$E$10)))&lt;&gt;DAY('Investicijų skaičiuoklė'!$E$10),DATE(YEAR('Investicijų skaičiuoklė'!$E$10),MONTH('Investicijų skaičiuoklė'!$E$10)+A325*(12/p)+1,0),DATE(YEAR('Investicijų skaičiuoklė'!$E$10),MONTH('Investicijų skaičiuoklė'!$E$10)+A325*(12/p),DAY('Investicijų skaičiuoklė'!$E$10)))))))</f>
        <v/>
      </c>
      <c r="C325" s="29" t="str">
        <f t="shared" si="15"/>
        <v/>
      </c>
      <c r="D325" s="29" t="str">
        <f t="shared" si="16"/>
        <v/>
      </c>
      <c r="E325" s="29" t="str">
        <f>IF(A325="","",A+SUM($D$2:D324))</f>
        <v/>
      </c>
      <c r="F325" s="29" t="str">
        <f>IF(A325="","",SUM(D$1:D325)+PV)</f>
        <v/>
      </c>
      <c r="G325" s="29" t="str">
        <f>IF(A325="","",IF(INV_Parinktys!$B$17=INV_Parinktys!$A$10,I324*( (1+rate)^(B325-B324)-1 ),I324*rate))</f>
        <v/>
      </c>
      <c r="H325" s="29" t="str">
        <f>IF(D325="","",SUM(G$1:G325))</f>
        <v/>
      </c>
      <c r="I325" s="29" t="str">
        <f t="shared" si="17"/>
        <v/>
      </c>
      <c r="J325" s="28" t="str">
        <f ca="1">_xlfn.IFNA(INDEX(Paskola_LNT!$I$2:$I$1000,MATCH(INV_Lentele!B325,Paskola_LNT!$B$2:$B$1000,0)),IF(AND(J324&lt;&gt;"",A325&lt;&gt;""),J324,""))</f>
        <v/>
      </c>
    </row>
    <row r="326" spans="1:10" x14ac:dyDescent="0.25">
      <c r="A326" s="16" t="str">
        <f>IF(I325="","",IF(A325&gt;='Investicijų skaičiuoklė'!$E$9*p,"",A325+1))</f>
        <v/>
      </c>
      <c r="B326" s="27" t="str">
        <f>IF(A326="","",IF(p=52,B325+7,IF(p=26,B325+14,IF(p=24,IF(MOD(A326,2)=0,EDATE('Investicijų skaičiuoklė'!$E$10,A326/2),B325+14),IF(DAY(DATE(YEAR('Investicijų skaičiuoklė'!$E$10),MONTH('Investicijų skaičiuoklė'!$E$10)+(A326-1)*(12/p),DAY('Investicijų skaičiuoklė'!$E$10)))&lt;&gt;DAY('Investicijų skaičiuoklė'!$E$10),DATE(YEAR('Investicijų skaičiuoklė'!$E$10),MONTH('Investicijų skaičiuoklė'!$E$10)+A326*(12/p)+1,0),DATE(YEAR('Investicijų skaičiuoklė'!$E$10),MONTH('Investicijų skaičiuoklė'!$E$10)+A326*(12/p),DAY('Investicijų skaičiuoklė'!$E$10)))))))</f>
        <v/>
      </c>
      <c r="C326" s="29" t="str">
        <f t="shared" si="15"/>
        <v/>
      </c>
      <c r="D326" s="29" t="str">
        <f t="shared" si="16"/>
        <v/>
      </c>
      <c r="E326" s="29" t="str">
        <f>IF(A326="","",A+SUM($D$2:D325))</f>
        <v/>
      </c>
      <c r="F326" s="29" t="str">
        <f>IF(A326="","",SUM(D$1:D326)+PV)</f>
        <v/>
      </c>
      <c r="G326" s="29" t="str">
        <f>IF(A326="","",IF(INV_Parinktys!$B$17=INV_Parinktys!$A$10,I325*( (1+rate)^(B326-B325)-1 ),I325*rate))</f>
        <v/>
      </c>
      <c r="H326" s="29" t="str">
        <f>IF(D326="","",SUM(G$1:G326))</f>
        <v/>
      </c>
      <c r="I326" s="29" t="str">
        <f t="shared" si="17"/>
        <v/>
      </c>
      <c r="J326" s="28" t="str">
        <f ca="1">_xlfn.IFNA(INDEX(Paskola_LNT!$I$2:$I$1000,MATCH(INV_Lentele!B326,Paskola_LNT!$B$2:$B$1000,0)),IF(AND(J325&lt;&gt;"",A326&lt;&gt;""),J325,""))</f>
        <v/>
      </c>
    </row>
    <row r="327" spans="1:10" x14ac:dyDescent="0.25">
      <c r="A327" s="16" t="str">
        <f>IF(I326="","",IF(A326&gt;='Investicijų skaičiuoklė'!$E$9*p,"",A326+1))</f>
        <v/>
      </c>
      <c r="B327" s="27" t="str">
        <f>IF(A327="","",IF(p=52,B326+7,IF(p=26,B326+14,IF(p=24,IF(MOD(A327,2)=0,EDATE('Investicijų skaičiuoklė'!$E$10,A327/2),B326+14),IF(DAY(DATE(YEAR('Investicijų skaičiuoklė'!$E$10),MONTH('Investicijų skaičiuoklė'!$E$10)+(A327-1)*(12/p),DAY('Investicijų skaičiuoklė'!$E$10)))&lt;&gt;DAY('Investicijų skaičiuoklė'!$E$10),DATE(YEAR('Investicijų skaičiuoklė'!$E$10),MONTH('Investicijų skaičiuoklė'!$E$10)+A327*(12/p)+1,0),DATE(YEAR('Investicijų skaičiuoklė'!$E$10),MONTH('Investicijų skaičiuoklė'!$E$10)+A327*(12/p),DAY('Investicijų skaičiuoklė'!$E$10)))))))</f>
        <v/>
      </c>
      <c r="C327" s="29" t="str">
        <f t="shared" si="15"/>
        <v/>
      </c>
      <c r="D327" s="29" t="str">
        <f t="shared" si="16"/>
        <v/>
      </c>
      <c r="E327" s="29" t="str">
        <f>IF(A327="","",A+SUM($D$2:D326))</f>
        <v/>
      </c>
      <c r="F327" s="29" t="str">
        <f>IF(A327="","",SUM(D$1:D327)+PV)</f>
        <v/>
      </c>
      <c r="G327" s="29" t="str">
        <f>IF(A327="","",IF(INV_Parinktys!$B$17=INV_Parinktys!$A$10,I326*( (1+rate)^(B327-B326)-1 ),I326*rate))</f>
        <v/>
      </c>
      <c r="H327" s="29" t="str">
        <f>IF(D327="","",SUM(G$1:G327))</f>
        <v/>
      </c>
      <c r="I327" s="29" t="str">
        <f t="shared" si="17"/>
        <v/>
      </c>
      <c r="J327" s="28" t="str">
        <f ca="1">_xlfn.IFNA(INDEX(Paskola_LNT!$I$2:$I$1000,MATCH(INV_Lentele!B327,Paskola_LNT!$B$2:$B$1000,0)),IF(AND(J326&lt;&gt;"",A327&lt;&gt;""),J326,""))</f>
        <v/>
      </c>
    </row>
    <row r="328" spans="1:10" x14ac:dyDescent="0.25">
      <c r="A328" s="16" t="str">
        <f>IF(I327="","",IF(A327&gt;='Investicijų skaičiuoklė'!$E$9*p,"",A327+1))</f>
        <v/>
      </c>
      <c r="B328" s="27" t="str">
        <f>IF(A328="","",IF(p=52,B327+7,IF(p=26,B327+14,IF(p=24,IF(MOD(A328,2)=0,EDATE('Investicijų skaičiuoklė'!$E$10,A328/2),B327+14),IF(DAY(DATE(YEAR('Investicijų skaičiuoklė'!$E$10),MONTH('Investicijų skaičiuoklė'!$E$10)+(A328-1)*(12/p),DAY('Investicijų skaičiuoklė'!$E$10)))&lt;&gt;DAY('Investicijų skaičiuoklė'!$E$10),DATE(YEAR('Investicijų skaičiuoklė'!$E$10),MONTH('Investicijų skaičiuoklė'!$E$10)+A328*(12/p)+1,0),DATE(YEAR('Investicijų skaičiuoklė'!$E$10),MONTH('Investicijų skaičiuoklė'!$E$10)+A328*(12/p),DAY('Investicijų skaičiuoklė'!$E$10)))))))</f>
        <v/>
      </c>
      <c r="C328" s="29" t="str">
        <f t="shared" si="15"/>
        <v/>
      </c>
      <c r="D328" s="29" t="str">
        <f t="shared" si="16"/>
        <v/>
      </c>
      <c r="E328" s="29" t="str">
        <f>IF(A328="","",A+SUM($D$2:D327))</f>
        <v/>
      </c>
      <c r="F328" s="29" t="str">
        <f>IF(A328="","",SUM(D$1:D328)+PV)</f>
        <v/>
      </c>
      <c r="G328" s="29" t="str">
        <f>IF(A328="","",IF(INV_Parinktys!$B$17=INV_Parinktys!$A$10,I327*( (1+rate)^(B328-B327)-1 ),I327*rate))</f>
        <v/>
      </c>
      <c r="H328" s="29" t="str">
        <f>IF(D328="","",SUM(G$1:G328))</f>
        <v/>
      </c>
      <c r="I328" s="29" t="str">
        <f t="shared" si="17"/>
        <v/>
      </c>
      <c r="J328" s="28" t="str">
        <f ca="1">_xlfn.IFNA(INDEX(Paskola_LNT!$I$2:$I$1000,MATCH(INV_Lentele!B328,Paskola_LNT!$B$2:$B$1000,0)),IF(AND(J327&lt;&gt;"",A328&lt;&gt;""),J327,""))</f>
        <v/>
      </c>
    </row>
    <row r="329" spans="1:10" x14ac:dyDescent="0.25">
      <c r="A329" s="16" t="str">
        <f>IF(I328="","",IF(A328&gt;='Investicijų skaičiuoklė'!$E$9*p,"",A328+1))</f>
        <v/>
      </c>
      <c r="B329" s="27" t="str">
        <f>IF(A329="","",IF(p=52,B328+7,IF(p=26,B328+14,IF(p=24,IF(MOD(A329,2)=0,EDATE('Investicijų skaičiuoklė'!$E$10,A329/2),B328+14),IF(DAY(DATE(YEAR('Investicijų skaičiuoklė'!$E$10),MONTH('Investicijų skaičiuoklė'!$E$10)+(A329-1)*(12/p),DAY('Investicijų skaičiuoklė'!$E$10)))&lt;&gt;DAY('Investicijų skaičiuoklė'!$E$10),DATE(YEAR('Investicijų skaičiuoklė'!$E$10),MONTH('Investicijų skaičiuoklė'!$E$10)+A329*(12/p)+1,0),DATE(YEAR('Investicijų skaičiuoklė'!$E$10),MONTH('Investicijų skaičiuoklė'!$E$10)+A329*(12/p),DAY('Investicijų skaičiuoklė'!$E$10)))))))</f>
        <v/>
      </c>
      <c r="C329" s="29" t="str">
        <f t="shared" si="15"/>
        <v/>
      </c>
      <c r="D329" s="29" t="str">
        <f t="shared" si="16"/>
        <v/>
      </c>
      <c r="E329" s="29" t="str">
        <f>IF(A329="","",A+SUM($D$2:D328))</f>
        <v/>
      </c>
      <c r="F329" s="29" t="str">
        <f>IF(A329="","",SUM(D$1:D329)+PV)</f>
        <v/>
      </c>
      <c r="G329" s="29" t="str">
        <f>IF(A329="","",IF(INV_Parinktys!$B$17=INV_Parinktys!$A$10,I328*( (1+rate)^(B329-B328)-1 ),I328*rate))</f>
        <v/>
      </c>
      <c r="H329" s="29" t="str">
        <f>IF(D329="","",SUM(G$1:G329))</f>
        <v/>
      </c>
      <c r="I329" s="29" t="str">
        <f t="shared" si="17"/>
        <v/>
      </c>
      <c r="J329" s="28" t="str">
        <f ca="1">_xlfn.IFNA(INDEX(Paskola_LNT!$I$2:$I$1000,MATCH(INV_Lentele!B329,Paskola_LNT!$B$2:$B$1000,0)),IF(AND(J328&lt;&gt;"",A329&lt;&gt;""),J328,""))</f>
        <v/>
      </c>
    </row>
    <row r="330" spans="1:10" x14ac:dyDescent="0.25">
      <c r="A330" s="16" t="str">
        <f>IF(I329="","",IF(A329&gt;='Investicijų skaičiuoklė'!$E$9*p,"",A329+1))</f>
        <v/>
      </c>
      <c r="B330" s="27" t="str">
        <f>IF(A330="","",IF(p=52,B329+7,IF(p=26,B329+14,IF(p=24,IF(MOD(A330,2)=0,EDATE('Investicijų skaičiuoklė'!$E$10,A330/2),B329+14),IF(DAY(DATE(YEAR('Investicijų skaičiuoklė'!$E$10),MONTH('Investicijų skaičiuoklė'!$E$10)+(A330-1)*(12/p),DAY('Investicijų skaičiuoklė'!$E$10)))&lt;&gt;DAY('Investicijų skaičiuoklė'!$E$10),DATE(YEAR('Investicijų skaičiuoklė'!$E$10),MONTH('Investicijų skaičiuoklė'!$E$10)+A330*(12/p)+1,0),DATE(YEAR('Investicijų skaičiuoklė'!$E$10),MONTH('Investicijų skaičiuoklė'!$E$10)+A330*(12/p),DAY('Investicijų skaičiuoklė'!$E$10)))))))</f>
        <v/>
      </c>
      <c r="C330" s="29" t="str">
        <f t="shared" si="15"/>
        <v/>
      </c>
      <c r="D330" s="29" t="str">
        <f t="shared" si="16"/>
        <v/>
      </c>
      <c r="E330" s="29" t="str">
        <f>IF(A330="","",A+SUM($D$2:D329))</f>
        <v/>
      </c>
      <c r="F330" s="29" t="str">
        <f>IF(A330="","",SUM(D$1:D330)+PV)</f>
        <v/>
      </c>
      <c r="G330" s="29" t="str">
        <f>IF(A330="","",IF(INV_Parinktys!$B$17=INV_Parinktys!$A$10,I329*( (1+rate)^(B330-B329)-1 ),I329*rate))</f>
        <v/>
      </c>
      <c r="H330" s="29" t="str">
        <f>IF(D330="","",SUM(G$1:G330))</f>
        <v/>
      </c>
      <c r="I330" s="29" t="str">
        <f t="shared" si="17"/>
        <v/>
      </c>
      <c r="J330" s="28" t="str">
        <f ca="1">_xlfn.IFNA(INDEX(Paskola_LNT!$I$2:$I$1000,MATCH(INV_Lentele!B330,Paskola_LNT!$B$2:$B$1000,0)),IF(AND(J329&lt;&gt;"",A330&lt;&gt;""),J329,""))</f>
        <v/>
      </c>
    </row>
    <row r="331" spans="1:10" x14ac:dyDescent="0.25">
      <c r="A331" s="16" t="str">
        <f>IF(I330="","",IF(A330&gt;='Investicijų skaičiuoklė'!$E$9*p,"",A330+1))</f>
        <v/>
      </c>
      <c r="B331" s="27" t="str">
        <f>IF(A331="","",IF(p=52,B330+7,IF(p=26,B330+14,IF(p=24,IF(MOD(A331,2)=0,EDATE('Investicijų skaičiuoklė'!$E$10,A331/2),B330+14),IF(DAY(DATE(YEAR('Investicijų skaičiuoklė'!$E$10),MONTH('Investicijų skaičiuoklė'!$E$10)+(A331-1)*(12/p),DAY('Investicijų skaičiuoklė'!$E$10)))&lt;&gt;DAY('Investicijų skaičiuoklė'!$E$10),DATE(YEAR('Investicijų skaičiuoklė'!$E$10),MONTH('Investicijų skaičiuoklė'!$E$10)+A331*(12/p)+1,0),DATE(YEAR('Investicijų skaičiuoklė'!$E$10),MONTH('Investicijų skaičiuoklė'!$E$10)+A331*(12/p),DAY('Investicijų skaičiuoklė'!$E$10)))))))</f>
        <v/>
      </c>
      <c r="C331" s="29" t="str">
        <f t="shared" si="15"/>
        <v/>
      </c>
      <c r="D331" s="29" t="str">
        <f t="shared" si="16"/>
        <v/>
      </c>
      <c r="E331" s="29" t="str">
        <f>IF(A331="","",A+SUM($D$2:D330))</f>
        <v/>
      </c>
      <c r="F331" s="29" t="str">
        <f>IF(A331="","",SUM(D$1:D331)+PV)</f>
        <v/>
      </c>
      <c r="G331" s="29" t="str">
        <f>IF(A331="","",IF(INV_Parinktys!$B$17=INV_Parinktys!$A$10,I330*( (1+rate)^(B331-B330)-1 ),I330*rate))</f>
        <v/>
      </c>
      <c r="H331" s="29" t="str">
        <f>IF(D331="","",SUM(G$1:G331))</f>
        <v/>
      </c>
      <c r="I331" s="29" t="str">
        <f t="shared" si="17"/>
        <v/>
      </c>
      <c r="J331" s="28" t="str">
        <f ca="1">_xlfn.IFNA(INDEX(Paskola_LNT!$I$2:$I$1000,MATCH(INV_Lentele!B331,Paskola_LNT!$B$2:$B$1000,0)),IF(AND(J330&lt;&gt;"",A331&lt;&gt;""),J330,""))</f>
        <v/>
      </c>
    </row>
    <row r="332" spans="1:10" x14ac:dyDescent="0.25">
      <c r="A332" s="16" t="str">
        <f>IF(I331="","",IF(A331&gt;='Investicijų skaičiuoklė'!$E$9*p,"",A331+1))</f>
        <v/>
      </c>
      <c r="B332" s="27" t="str">
        <f>IF(A332="","",IF(p=52,B331+7,IF(p=26,B331+14,IF(p=24,IF(MOD(A332,2)=0,EDATE('Investicijų skaičiuoklė'!$E$10,A332/2),B331+14),IF(DAY(DATE(YEAR('Investicijų skaičiuoklė'!$E$10),MONTH('Investicijų skaičiuoklė'!$E$10)+(A332-1)*(12/p),DAY('Investicijų skaičiuoklė'!$E$10)))&lt;&gt;DAY('Investicijų skaičiuoklė'!$E$10),DATE(YEAR('Investicijų skaičiuoklė'!$E$10),MONTH('Investicijų skaičiuoklė'!$E$10)+A332*(12/p)+1,0),DATE(YEAR('Investicijų skaičiuoklė'!$E$10),MONTH('Investicijų skaičiuoklė'!$E$10)+A332*(12/p),DAY('Investicijų skaičiuoklė'!$E$10)))))))</f>
        <v/>
      </c>
      <c r="C332" s="29" t="str">
        <f t="shared" si="15"/>
        <v/>
      </c>
      <c r="D332" s="29" t="str">
        <f t="shared" si="16"/>
        <v/>
      </c>
      <c r="E332" s="29" t="str">
        <f>IF(A332="","",A+SUM($D$2:D331))</f>
        <v/>
      </c>
      <c r="F332" s="29" t="str">
        <f>IF(A332="","",SUM(D$1:D332)+PV)</f>
        <v/>
      </c>
      <c r="G332" s="29" t="str">
        <f>IF(A332="","",IF(INV_Parinktys!$B$17=INV_Parinktys!$A$10,I331*( (1+rate)^(B332-B331)-1 ),I331*rate))</f>
        <v/>
      </c>
      <c r="H332" s="29" t="str">
        <f>IF(D332="","",SUM(G$1:G332))</f>
        <v/>
      </c>
      <c r="I332" s="29" t="str">
        <f t="shared" si="17"/>
        <v/>
      </c>
      <c r="J332" s="28" t="str">
        <f ca="1">_xlfn.IFNA(INDEX(Paskola_LNT!$I$2:$I$1000,MATCH(INV_Lentele!B332,Paskola_LNT!$B$2:$B$1000,0)),IF(AND(J331&lt;&gt;"",A332&lt;&gt;""),J331,""))</f>
        <v/>
      </c>
    </row>
    <row r="333" spans="1:10" x14ac:dyDescent="0.25">
      <c r="A333" s="16" t="str">
        <f>IF(I332="","",IF(A332&gt;='Investicijų skaičiuoklė'!$E$9*p,"",A332+1))</f>
        <v/>
      </c>
      <c r="B333" s="27" t="str">
        <f>IF(A333="","",IF(p=52,B332+7,IF(p=26,B332+14,IF(p=24,IF(MOD(A333,2)=0,EDATE('Investicijų skaičiuoklė'!$E$10,A333/2),B332+14),IF(DAY(DATE(YEAR('Investicijų skaičiuoklė'!$E$10),MONTH('Investicijų skaičiuoklė'!$E$10)+(A333-1)*(12/p),DAY('Investicijų skaičiuoklė'!$E$10)))&lt;&gt;DAY('Investicijų skaičiuoklė'!$E$10),DATE(YEAR('Investicijų skaičiuoklė'!$E$10),MONTH('Investicijų skaičiuoklė'!$E$10)+A333*(12/p)+1,0),DATE(YEAR('Investicijų skaičiuoklė'!$E$10),MONTH('Investicijų skaičiuoklė'!$E$10)+A333*(12/p),DAY('Investicijų skaičiuoklė'!$E$10)))))))</f>
        <v/>
      </c>
      <c r="C333" s="29" t="str">
        <f t="shared" si="15"/>
        <v/>
      </c>
      <c r="D333" s="29" t="str">
        <f t="shared" si="16"/>
        <v/>
      </c>
      <c r="E333" s="29" t="str">
        <f>IF(A333="","",A+SUM($D$2:D332))</f>
        <v/>
      </c>
      <c r="F333" s="29" t="str">
        <f>IF(A333="","",SUM(D$1:D333)+PV)</f>
        <v/>
      </c>
      <c r="G333" s="29" t="str">
        <f>IF(A333="","",IF(INV_Parinktys!$B$17=INV_Parinktys!$A$10,I332*( (1+rate)^(B333-B332)-1 ),I332*rate))</f>
        <v/>
      </c>
      <c r="H333" s="29" t="str">
        <f>IF(D333="","",SUM(G$1:G333))</f>
        <v/>
      </c>
      <c r="I333" s="29" t="str">
        <f t="shared" si="17"/>
        <v/>
      </c>
      <c r="J333" s="28" t="str">
        <f ca="1">_xlfn.IFNA(INDEX(Paskola_LNT!$I$2:$I$1000,MATCH(INV_Lentele!B333,Paskola_LNT!$B$2:$B$1000,0)),IF(AND(J332&lt;&gt;"",A333&lt;&gt;""),J332,""))</f>
        <v/>
      </c>
    </row>
    <row r="334" spans="1:10" x14ac:dyDescent="0.25">
      <c r="A334" s="16" t="str">
        <f>IF(I333="","",IF(A333&gt;='Investicijų skaičiuoklė'!$E$9*p,"",A333+1))</f>
        <v/>
      </c>
      <c r="B334" s="27" t="str">
        <f>IF(A334="","",IF(p=52,B333+7,IF(p=26,B333+14,IF(p=24,IF(MOD(A334,2)=0,EDATE('Investicijų skaičiuoklė'!$E$10,A334/2),B333+14),IF(DAY(DATE(YEAR('Investicijų skaičiuoklė'!$E$10),MONTH('Investicijų skaičiuoklė'!$E$10)+(A334-1)*(12/p),DAY('Investicijų skaičiuoklė'!$E$10)))&lt;&gt;DAY('Investicijų skaičiuoklė'!$E$10),DATE(YEAR('Investicijų skaičiuoklė'!$E$10),MONTH('Investicijų skaičiuoklė'!$E$10)+A334*(12/p)+1,0),DATE(YEAR('Investicijų skaičiuoklė'!$E$10),MONTH('Investicijų skaičiuoklė'!$E$10)+A334*(12/p),DAY('Investicijų skaičiuoklė'!$E$10)))))))</f>
        <v/>
      </c>
      <c r="C334" s="29" t="str">
        <f t="shared" si="15"/>
        <v/>
      </c>
      <c r="D334" s="29" t="str">
        <f t="shared" si="16"/>
        <v/>
      </c>
      <c r="E334" s="29" t="str">
        <f>IF(A334="","",A+SUM($D$2:D333))</f>
        <v/>
      </c>
      <c r="F334" s="29" t="str">
        <f>IF(A334="","",SUM(D$1:D334)+PV)</f>
        <v/>
      </c>
      <c r="G334" s="29" t="str">
        <f>IF(A334="","",IF(INV_Parinktys!$B$17=INV_Parinktys!$A$10,I333*( (1+rate)^(B334-B333)-1 ),I333*rate))</f>
        <v/>
      </c>
      <c r="H334" s="29" t="str">
        <f>IF(D334="","",SUM(G$1:G334))</f>
        <v/>
      </c>
      <c r="I334" s="29" t="str">
        <f t="shared" si="17"/>
        <v/>
      </c>
      <c r="J334" s="28" t="str">
        <f ca="1">_xlfn.IFNA(INDEX(Paskola_LNT!$I$2:$I$1000,MATCH(INV_Lentele!B334,Paskola_LNT!$B$2:$B$1000,0)),IF(AND(J333&lt;&gt;"",A334&lt;&gt;""),J333,""))</f>
        <v/>
      </c>
    </row>
    <row r="335" spans="1:10" x14ac:dyDescent="0.25">
      <c r="A335" s="16" t="str">
        <f>IF(I334="","",IF(A334&gt;='Investicijų skaičiuoklė'!$E$9*p,"",A334+1))</f>
        <v/>
      </c>
      <c r="B335" s="27" t="str">
        <f>IF(A335="","",IF(p=52,B334+7,IF(p=26,B334+14,IF(p=24,IF(MOD(A335,2)=0,EDATE('Investicijų skaičiuoklė'!$E$10,A335/2),B334+14),IF(DAY(DATE(YEAR('Investicijų skaičiuoklė'!$E$10),MONTH('Investicijų skaičiuoklė'!$E$10)+(A335-1)*(12/p),DAY('Investicijų skaičiuoklė'!$E$10)))&lt;&gt;DAY('Investicijų skaičiuoklė'!$E$10),DATE(YEAR('Investicijų skaičiuoklė'!$E$10),MONTH('Investicijų skaičiuoklė'!$E$10)+A335*(12/p)+1,0),DATE(YEAR('Investicijų skaičiuoklė'!$E$10),MONTH('Investicijų skaičiuoklė'!$E$10)+A335*(12/p),DAY('Investicijų skaičiuoklė'!$E$10)))))))</f>
        <v/>
      </c>
      <c r="C335" s="29" t="str">
        <f t="shared" si="15"/>
        <v/>
      </c>
      <c r="D335" s="29" t="str">
        <f t="shared" si="16"/>
        <v/>
      </c>
      <c r="E335" s="29" t="str">
        <f>IF(A335="","",A+SUM($D$2:D334))</f>
        <v/>
      </c>
      <c r="F335" s="29" t="str">
        <f>IF(A335="","",SUM(D$1:D335)+PV)</f>
        <v/>
      </c>
      <c r="G335" s="29" t="str">
        <f>IF(A335="","",IF(INV_Parinktys!$B$17=INV_Parinktys!$A$10,I334*( (1+rate)^(B335-B334)-1 ),I334*rate))</f>
        <v/>
      </c>
      <c r="H335" s="29" t="str">
        <f>IF(D335="","",SUM(G$1:G335))</f>
        <v/>
      </c>
      <c r="I335" s="29" t="str">
        <f t="shared" si="17"/>
        <v/>
      </c>
      <c r="J335" s="28" t="str">
        <f ca="1">_xlfn.IFNA(INDEX(Paskola_LNT!$I$2:$I$1000,MATCH(INV_Lentele!B335,Paskola_LNT!$B$2:$B$1000,0)),IF(AND(J334&lt;&gt;"",A335&lt;&gt;""),J334,""))</f>
        <v/>
      </c>
    </row>
    <row r="336" spans="1:10" x14ac:dyDescent="0.25">
      <c r="A336" s="16" t="str">
        <f>IF(I335="","",IF(A335&gt;='Investicijų skaičiuoklė'!$E$9*p,"",A335+1))</f>
        <v/>
      </c>
      <c r="B336" s="27" t="str">
        <f>IF(A336="","",IF(p=52,B335+7,IF(p=26,B335+14,IF(p=24,IF(MOD(A336,2)=0,EDATE('Investicijų skaičiuoklė'!$E$10,A336/2),B335+14),IF(DAY(DATE(YEAR('Investicijų skaičiuoklė'!$E$10),MONTH('Investicijų skaičiuoklė'!$E$10)+(A336-1)*(12/p),DAY('Investicijų skaičiuoklė'!$E$10)))&lt;&gt;DAY('Investicijų skaičiuoklė'!$E$10),DATE(YEAR('Investicijų skaičiuoklė'!$E$10),MONTH('Investicijų skaičiuoklė'!$E$10)+A336*(12/p)+1,0),DATE(YEAR('Investicijų skaičiuoklė'!$E$10),MONTH('Investicijų skaičiuoklė'!$E$10)+A336*(12/p),DAY('Investicijų skaičiuoklė'!$E$10)))))))</f>
        <v/>
      </c>
      <c r="C336" s="29" t="str">
        <f t="shared" si="15"/>
        <v/>
      </c>
      <c r="D336" s="29" t="str">
        <f t="shared" si="16"/>
        <v/>
      </c>
      <c r="E336" s="29" t="str">
        <f>IF(A336="","",A+SUM($D$2:D335))</f>
        <v/>
      </c>
      <c r="F336" s="29" t="str">
        <f>IF(A336="","",SUM(D$1:D336)+PV)</f>
        <v/>
      </c>
      <c r="G336" s="29" t="str">
        <f>IF(A336="","",IF(INV_Parinktys!$B$17=INV_Parinktys!$A$10,I335*( (1+rate)^(B336-B335)-1 ),I335*rate))</f>
        <v/>
      </c>
      <c r="H336" s="29" t="str">
        <f>IF(D336="","",SUM(G$1:G336))</f>
        <v/>
      </c>
      <c r="I336" s="29" t="str">
        <f t="shared" si="17"/>
        <v/>
      </c>
      <c r="J336" s="28" t="str">
        <f ca="1">_xlfn.IFNA(INDEX(Paskola_LNT!$I$2:$I$1000,MATCH(INV_Lentele!B336,Paskola_LNT!$B$2:$B$1000,0)),IF(AND(J335&lt;&gt;"",A336&lt;&gt;""),J335,""))</f>
        <v/>
      </c>
    </row>
    <row r="337" spans="1:10" x14ac:dyDescent="0.25">
      <c r="A337" s="16" t="str">
        <f>IF(I336="","",IF(A336&gt;='Investicijų skaičiuoklė'!$E$9*p,"",A336+1))</f>
        <v/>
      </c>
      <c r="B337" s="27" t="str">
        <f>IF(A337="","",IF(p=52,B336+7,IF(p=26,B336+14,IF(p=24,IF(MOD(A337,2)=0,EDATE('Investicijų skaičiuoklė'!$E$10,A337/2),B336+14),IF(DAY(DATE(YEAR('Investicijų skaičiuoklė'!$E$10),MONTH('Investicijų skaičiuoklė'!$E$10)+(A337-1)*(12/p),DAY('Investicijų skaičiuoklė'!$E$10)))&lt;&gt;DAY('Investicijų skaičiuoklė'!$E$10),DATE(YEAR('Investicijų skaičiuoklė'!$E$10),MONTH('Investicijų skaičiuoklė'!$E$10)+A337*(12/p)+1,0),DATE(YEAR('Investicijų skaičiuoklė'!$E$10),MONTH('Investicijų skaičiuoklė'!$E$10)+A337*(12/p),DAY('Investicijų skaičiuoklė'!$E$10)))))))</f>
        <v/>
      </c>
      <c r="C337" s="29" t="str">
        <f t="shared" si="15"/>
        <v/>
      </c>
      <c r="D337" s="29" t="str">
        <f t="shared" si="16"/>
        <v/>
      </c>
      <c r="E337" s="29" t="str">
        <f>IF(A337="","",A+SUM($D$2:D336))</f>
        <v/>
      </c>
      <c r="F337" s="29" t="str">
        <f>IF(A337="","",SUM(D$1:D337)+PV)</f>
        <v/>
      </c>
      <c r="G337" s="29" t="str">
        <f>IF(A337="","",IF(INV_Parinktys!$B$17=INV_Parinktys!$A$10,I336*( (1+rate)^(B337-B336)-1 ),I336*rate))</f>
        <v/>
      </c>
      <c r="H337" s="29" t="str">
        <f>IF(D337="","",SUM(G$1:G337))</f>
        <v/>
      </c>
      <c r="I337" s="29" t="str">
        <f t="shared" si="17"/>
        <v/>
      </c>
      <c r="J337" s="28" t="str">
        <f ca="1">_xlfn.IFNA(INDEX(Paskola_LNT!$I$2:$I$1000,MATCH(INV_Lentele!B337,Paskola_LNT!$B$2:$B$1000,0)),IF(AND(J336&lt;&gt;"",A337&lt;&gt;""),J336,""))</f>
        <v/>
      </c>
    </row>
    <row r="338" spans="1:10" x14ac:dyDescent="0.25">
      <c r="A338" s="16" t="str">
        <f>IF(I337="","",IF(A337&gt;='Investicijų skaičiuoklė'!$E$9*p,"",A337+1))</f>
        <v/>
      </c>
      <c r="B338" s="27" t="str">
        <f>IF(A338="","",IF(p=52,B337+7,IF(p=26,B337+14,IF(p=24,IF(MOD(A338,2)=0,EDATE('Investicijų skaičiuoklė'!$E$10,A338/2),B337+14),IF(DAY(DATE(YEAR('Investicijų skaičiuoklė'!$E$10),MONTH('Investicijų skaičiuoklė'!$E$10)+(A338-1)*(12/p),DAY('Investicijų skaičiuoklė'!$E$10)))&lt;&gt;DAY('Investicijų skaičiuoklė'!$E$10),DATE(YEAR('Investicijų skaičiuoklė'!$E$10),MONTH('Investicijų skaičiuoklė'!$E$10)+A338*(12/p)+1,0),DATE(YEAR('Investicijų skaičiuoklė'!$E$10),MONTH('Investicijų skaičiuoklė'!$E$10)+A338*(12/p),DAY('Investicijų skaičiuoklė'!$E$10)))))))</f>
        <v/>
      </c>
      <c r="C338" s="29" t="str">
        <f t="shared" si="15"/>
        <v/>
      </c>
      <c r="D338" s="29" t="str">
        <f t="shared" si="16"/>
        <v/>
      </c>
      <c r="E338" s="29" t="str">
        <f>IF(A338="","",A+SUM($D$2:D337))</f>
        <v/>
      </c>
      <c r="F338" s="29" t="str">
        <f>IF(A338="","",SUM(D$1:D338)+PV)</f>
        <v/>
      </c>
      <c r="G338" s="29" t="str">
        <f>IF(A338="","",IF(INV_Parinktys!$B$17=INV_Parinktys!$A$10,I337*( (1+rate)^(B338-B337)-1 ),I337*rate))</f>
        <v/>
      </c>
      <c r="H338" s="29" t="str">
        <f>IF(D338="","",SUM(G$1:G338))</f>
        <v/>
      </c>
      <c r="I338" s="29" t="str">
        <f t="shared" si="17"/>
        <v/>
      </c>
      <c r="J338" s="28" t="str">
        <f ca="1">_xlfn.IFNA(INDEX(Paskola_LNT!$I$2:$I$1000,MATCH(INV_Lentele!B338,Paskola_LNT!$B$2:$B$1000,0)),IF(AND(J337&lt;&gt;"",A338&lt;&gt;""),J337,""))</f>
        <v/>
      </c>
    </row>
    <row r="339" spans="1:10" x14ac:dyDescent="0.25">
      <c r="A339" s="16" t="str">
        <f>IF(I338="","",IF(A338&gt;='Investicijų skaičiuoklė'!$E$9*p,"",A338+1))</f>
        <v/>
      </c>
      <c r="B339" s="27" t="str">
        <f>IF(A339="","",IF(p=52,B338+7,IF(p=26,B338+14,IF(p=24,IF(MOD(A339,2)=0,EDATE('Investicijų skaičiuoklė'!$E$10,A339/2),B338+14),IF(DAY(DATE(YEAR('Investicijų skaičiuoklė'!$E$10),MONTH('Investicijų skaičiuoklė'!$E$10)+(A339-1)*(12/p),DAY('Investicijų skaičiuoklė'!$E$10)))&lt;&gt;DAY('Investicijų skaičiuoklė'!$E$10),DATE(YEAR('Investicijų skaičiuoklė'!$E$10),MONTH('Investicijų skaičiuoklė'!$E$10)+A339*(12/p)+1,0),DATE(YEAR('Investicijų skaičiuoklė'!$E$10),MONTH('Investicijų skaičiuoklė'!$E$10)+A339*(12/p),DAY('Investicijų skaičiuoklė'!$E$10)))))))</f>
        <v/>
      </c>
      <c r="C339" s="29" t="str">
        <f t="shared" si="15"/>
        <v/>
      </c>
      <c r="D339" s="29" t="str">
        <f t="shared" si="16"/>
        <v/>
      </c>
      <c r="E339" s="29" t="str">
        <f>IF(A339="","",A+SUM($D$2:D338))</f>
        <v/>
      </c>
      <c r="F339" s="29" t="str">
        <f>IF(A339="","",SUM(D$1:D339)+PV)</f>
        <v/>
      </c>
      <c r="G339" s="29" t="str">
        <f>IF(A339="","",IF(INV_Parinktys!$B$17=INV_Parinktys!$A$10,I338*( (1+rate)^(B339-B338)-1 ),I338*rate))</f>
        <v/>
      </c>
      <c r="H339" s="29" t="str">
        <f>IF(D339="","",SUM(G$1:G339))</f>
        <v/>
      </c>
      <c r="I339" s="29" t="str">
        <f t="shared" si="17"/>
        <v/>
      </c>
      <c r="J339" s="28" t="str">
        <f ca="1">_xlfn.IFNA(INDEX(Paskola_LNT!$I$2:$I$1000,MATCH(INV_Lentele!B339,Paskola_LNT!$B$2:$B$1000,0)),IF(AND(J338&lt;&gt;"",A339&lt;&gt;""),J338,""))</f>
        <v/>
      </c>
    </row>
    <row r="340" spans="1:10" x14ac:dyDescent="0.25">
      <c r="A340" s="16" t="str">
        <f>IF(I339="","",IF(A339&gt;='Investicijų skaičiuoklė'!$E$9*p,"",A339+1))</f>
        <v/>
      </c>
      <c r="B340" s="27" t="str">
        <f>IF(A340="","",IF(p=52,B339+7,IF(p=26,B339+14,IF(p=24,IF(MOD(A340,2)=0,EDATE('Investicijų skaičiuoklė'!$E$10,A340/2),B339+14),IF(DAY(DATE(YEAR('Investicijų skaičiuoklė'!$E$10),MONTH('Investicijų skaičiuoklė'!$E$10)+(A340-1)*(12/p),DAY('Investicijų skaičiuoklė'!$E$10)))&lt;&gt;DAY('Investicijų skaičiuoklė'!$E$10),DATE(YEAR('Investicijų skaičiuoklė'!$E$10),MONTH('Investicijų skaičiuoklė'!$E$10)+A340*(12/p)+1,0),DATE(YEAR('Investicijų skaičiuoklė'!$E$10),MONTH('Investicijų skaičiuoklė'!$E$10)+A340*(12/p),DAY('Investicijų skaičiuoklė'!$E$10)))))))</f>
        <v/>
      </c>
      <c r="C340" s="29" t="str">
        <f t="shared" si="15"/>
        <v/>
      </c>
      <c r="D340" s="29" t="str">
        <f t="shared" si="16"/>
        <v/>
      </c>
      <c r="E340" s="29" t="str">
        <f>IF(A340="","",A+SUM($D$2:D339))</f>
        <v/>
      </c>
      <c r="F340" s="29" t="str">
        <f>IF(A340="","",SUM(D$1:D340)+PV)</f>
        <v/>
      </c>
      <c r="G340" s="29" t="str">
        <f>IF(A340="","",IF(INV_Parinktys!$B$17=INV_Parinktys!$A$10,I339*( (1+rate)^(B340-B339)-1 ),I339*rate))</f>
        <v/>
      </c>
      <c r="H340" s="29" t="str">
        <f>IF(D340="","",SUM(G$1:G340))</f>
        <v/>
      </c>
      <c r="I340" s="29" t="str">
        <f t="shared" si="17"/>
        <v/>
      </c>
      <c r="J340" s="28" t="str">
        <f ca="1">_xlfn.IFNA(INDEX(Paskola_LNT!$I$2:$I$1000,MATCH(INV_Lentele!B340,Paskola_LNT!$B$2:$B$1000,0)),IF(AND(J339&lt;&gt;"",A340&lt;&gt;""),J339,""))</f>
        <v/>
      </c>
    </row>
    <row r="341" spans="1:10" x14ac:dyDescent="0.25">
      <c r="A341" s="16" t="str">
        <f>IF(I340="","",IF(A340&gt;='Investicijų skaičiuoklė'!$E$9*p,"",A340+1))</f>
        <v/>
      </c>
      <c r="B341" s="27" t="str">
        <f>IF(A341="","",IF(p=52,B340+7,IF(p=26,B340+14,IF(p=24,IF(MOD(A341,2)=0,EDATE('Investicijų skaičiuoklė'!$E$10,A341/2),B340+14),IF(DAY(DATE(YEAR('Investicijų skaičiuoklė'!$E$10),MONTH('Investicijų skaičiuoklė'!$E$10)+(A341-1)*(12/p),DAY('Investicijų skaičiuoklė'!$E$10)))&lt;&gt;DAY('Investicijų skaičiuoklė'!$E$10),DATE(YEAR('Investicijų skaičiuoklė'!$E$10),MONTH('Investicijų skaičiuoklė'!$E$10)+A341*(12/p)+1,0),DATE(YEAR('Investicijų skaičiuoklė'!$E$10),MONTH('Investicijų skaičiuoklė'!$E$10)+A341*(12/p),DAY('Investicijų skaičiuoklė'!$E$10)))))))</f>
        <v/>
      </c>
      <c r="C341" s="29" t="str">
        <f t="shared" si="15"/>
        <v/>
      </c>
      <c r="D341" s="29" t="str">
        <f t="shared" si="16"/>
        <v/>
      </c>
      <c r="E341" s="29" t="str">
        <f>IF(A341="","",A+SUM($D$2:D340))</f>
        <v/>
      </c>
      <c r="F341" s="29" t="str">
        <f>IF(A341="","",SUM(D$1:D341)+PV)</f>
        <v/>
      </c>
      <c r="G341" s="29" t="str">
        <f>IF(A341="","",IF(INV_Parinktys!$B$17=INV_Parinktys!$A$10,I340*( (1+rate)^(B341-B340)-1 ),I340*rate))</f>
        <v/>
      </c>
      <c r="H341" s="29" t="str">
        <f>IF(D341="","",SUM(G$1:G341))</f>
        <v/>
      </c>
      <c r="I341" s="29" t="str">
        <f t="shared" si="17"/>
        <v/>
      </c>
      <c r="J341" s="28" t="str">
        <f ca="1">_xlfn.IFNA(INDEX(Paskola_LNT!$I$2:$I$1000,MATCH(INV_Lentele!B341,Paskola_LNT!$B$2:$B$1000,0)),IF(AND(J340&lt;&gt;"",A341&lt;&gt;""),J340,""))</f>
        <v/>
      </c>
    </row>
    <row r="342" spans="1:10" x14ac:dyDescent="0.25">
      <c r="A342" s="16" t="str">
        <f>IF(I341="","",IF(A341&gt;='Investicijų skaičiuoklė'!$E$9*p,"",A341+1))</f>
        <v/>
      </c>
      <c r="B342" s="27" t="str">
        <f>IF(A342="","",IF(p=52,B341+7,IF(p=26,B341+14,IF(p=24,IF(MOD(A342,2)=0,EDATE('Investicijų skaičiuoklė'!$E$10,A342/2),B341+14),IF(DAY(DATE(YEAR('Investicijų skaičiuoklė'!$E$10),MONTH('Investicijų skaičiuoklė'!$E$10)+(A342-1)*(12/p),DAY('Investicijų skaičiuoklė'!$E$10)))&lt;&gt;DAY('Investicijų skaičiuoklė'!$E$10),DATE(YEAR('Investicijų skaičiuoklė'!$E$10),MONTH('Investicijų skaičiuoklė'!$E$10)+A342*(12/p)+1,0),DATE(YEAR('Investicijų skaičiuoklė'!$E$10),MONTH('Investicijų skaičiuoklė'!$E$10)+A342*(12/p),DAY('Investicijų skaičiuoklė'!$E$10)))))))</f>
        <v/>
      </c>
      <c r="C342" s="29" t="str">
        <f t="shared" si="15"/>
        <v/>
      </c>
      <c r="D342" s="29" t="str">
        <f t="shared" si="16"/>
        <v/>
      </c>
      <c r="E342" s="29" t="str">
        <f>IF(A342="","",A+SUM($D$2:D341))</f>
        <v/>
      </c>
      <c r="F342" s="29" t="str">
        <f>IF(A342="","",SUM(D$1:D342)+PV)</f>
        <v/>
      </c>
      <c r="G342" s="29" t="str">
        <f>IF(A342="","",IF(INV_Parinktys!$B$17=INV_Parinktys!$A$10,I341*( (1+rate)^(B342-B341)-1 ),I341*rate))</f>
        <v/>
      </c>
      <c r="H342" s="29" t="str">
        <f>IF(D342="","",SUM(G$1:G342))</f>
        <v/>
      </c>
      <c r="I342" s="29" t="str">
        <f t="shared" si="17"/>
        <v/>
      </c>
      <c r="J342" s="28" t="str">
        <f ca="1">_xlfn.IFNA(INDEX(Paskola_LNT!$I$2:$I$1000,MATCH(INV_Lentele!B342,Paskola_LNT!$B$2:$B$1000,0)),IF(AND(J341&lt;&gt;"",A342&lt;&gt;""),J341,""))</f>
        <v/>
      </c>
    </row>
    <row r="343" spans="1:10" x14ac:dyDescent="0.25">
      <c r="A343" s="16" t="str">
        <f>IF(I342="","",IF(A342&gt;='Investicijų skaičiuoklė'!$E$9*p,"",A342+1))</f>
        <v/>
      </c>
      <c r="B343" s="27" t="str">
        <f>IF(A343="","",IF(p=52,B342+7,IF(p=26,B342+14,IF(p=24,IF(MOD(A343,2)=0,EDATE('Investicijų skaičiuoklė'!$E$10,A343/2),B342+14),IF(DAY(DATE(YEAR('Investicijų skaičiuoklė'!$E$10),MONTH('Investicijų skaičiuoklė'!$E$10)+(A343-1)*(12/p),DAY('Investicijų skaičiuoklė'!$E$10)))&lt;&gt;DAY('Investicijų skaičiuoklė'!$E$10),DATE(YEAR('Investicijų skaičiuoklė'!$E$10),MONTH('Investicijų skaičiuoklė'!$E$10)+A343*(12/p)+1,0),DATE(YEAR('Investicijų skaičiuoklė'!$E$10),MONTH('Investicijų skaičiuoklė'!$E$10)+A343*(12/p),DAY('Investicijų skaičiuoklė'!$E$10)))))))</f>
        <v/>
      </c>
      <c r="C343" s="29" t="str">
        <f t="shared" si="15"/>
        <v/>
      </c>
      <c r="D343" s="29" t="str">
        <f t="shared" si="16"/>
        <v/>
      </c>
      <c r="E343" s="29" t="str">
        <f>IF(A343="","",A+SUM($D$2:D342))</f>
        <v/>
      </c>
      <c r="F343" s="29" t="str">
        <f>IF(A343="","",SUM(D$1:D343)+PV)</f>
        <v/>
      </c>
      <c r="G343" s="29" t="str">
        <f>IF(A343="","",IF(INV_Parinktys!$B$17=INV_Parinktys!$A$10,I342*( (1+rate)^(B343-B342)-1 ),I342*rate))</f>
        <v/>
      </c>
      <c r="H343" s="29" t="str">
        <f>IF(D343="","",SUM(G$1:G343))</f>
        <v/>
      </c>
      <c r="I343" s="29" t="str">
        <f t="shared" si="17"/>
        <v/>
      </c>
      <c r="J343" s="28" t="str">
        <f ca="1">_xlfn.IFNA(INDEX(Paskola_LNT!$I$2:$I$1000,MATCH(INV_Lentele!B343,Paskola_LNT!$B$2:$B$1000,0)),IF(AND(J342&lt;&gt;"",A343&lt;&gt;""),J342,""))</f>
        <v/>
      </c>
    </row>
    <row r="344" spans="1:10" x14ac:dyDescent="0.25">
      <c r="A344" s="16" t="str">
        <f>IF(I343="","",IF(A343&gt;='Investicijų skaičiuoklė'!$E$9*p,"",A343+1))</f>
        <v/>
      </c>
      <c r="B344" s="27" t="str">
        <f>IF(A344="","",IF(p=52,B343+7,IF(p=26,B343+14,IF(p=24,IF(MOD(A344,2)=0,EDATE('Investicijų skaičiuoklė'!$E$10,A344/2),B343+14),IF(DAY(DATE(YEAR('Investicijų skaičiuoklė'!$E$10),MONTH('Investicijų skaičiuoklė'!$E$10)+(A344-1)*(12/p),DAY('Investicijų skaičiuoklė'!$E$10)))&lt;&gt;DAY('Investicijų skaičiuoklė'!$E$10),DATE(YEAR('Investicijų skaičiuoklė'!$E$10),MONTH('Investicijų skaičiuoklė'!$E$10)+A344*(12/p)+1,0),DATE(YEAR('Investicijų skaičiuoklė'!$E$10),MONTH('Investicijų skaičiuoklė'!$E$10)+A344*(12/p),DAY('Investicijų skaičiuoklė'!$E$10)))))))</f>
        <v/>
      </c>
      <c r="C344" s="29" t="str">
        <f t="shared" si="15"/>
        <v/>
      </c>
      <c r="D344" s="29" t="str">
        <f t="shared" si="16"/>
        <v/>
      </c>
      <c r="E344" s="29" t="str">
        <f>IF(A344="","",A+SUM($D$2:D343))</f>
        <v/>
      </c>
      <c r="F344" s="29" t="str">
        <f>IF(A344="","",SUM(D$1:D344)+PV)</f>
        <v/>
      </c>
      <c r="G344" s="29" t="str">
        <f>IF(A344="","",IF(INV_Parinktys!$B$17=INV_Parinktys!$A$10,I343*( (1+rate)^(B344-B343)-1 ),I343*rate))</f>
        <v/>
      </c>
      <c r="H344" s="29" t="str">
        <f>IF(D344="","",SUM(G$1:G344))</f>
        <v/>
      </c>
      <c r="I344" s="29" t="str">
        <f t="shared" si="17"/>
        <v/>
      </c>
      <c r="J344" s="28" t="str">
        <f ca="1">_xlfn.IFNA(INDEX(Paskola_LNT!$I$2:$I$1000,MATCH(INV_Lentele!B344,Paskola_LNT!$B$2:$B$1000,0)),IF(AND(J343&lt;&gt;"",A344&lt;&gt;""),J343,""))</f>
        <v/>
      </c>
    </row>
    <row r="345" spans="1:10" x14ac:dyDescent="0.25">
      <c r="A345" s="16" t="str">
        <f>IF(I344="","",IF(A344&gt;='Investicijų skaičiuoklė'!$E$9*p,"",A344+1))</f>
        <v/>
      </c>
      <c r="B345" s="27" t="str">
        <f>IF(A345="","",IF(p=52,B344+7,IF(p=26,B344+14,IF(p=24,IF(MOD(A345,2)=0,EDATE('Investicijų skaičiuoklė'!$E$10,A345/2),B344+14),IF(DAY(DATE(YEAR('Investicijų skaičiuoklė'!$E$10),MONTH('Investicijų skaičiuoklė'!$E$10)+(A345-1)*(12/p),DAY('Investicijų skaičiuoklė'!$E$10)))&lt;&gt;DAY('Investicijų skaičiuoklė'!$E$10),DATE(YEAR('Investicijų skaičiuoklė'!$E$10),MONTH('Investicijų skaičiuoklė'!$E$10)+A345*(12/p)+1,0),DATE(YEAR('Investicijų skaičiuoklė'!$E$10),MONTH('Investicijų skaičiuoklė'!$E$10)+A345*(12/p),DAY('Investicijų skaičiuoklė'!$E$10)))))))</f>
        <v/>
      </c>
      <c r="C345" s="29" t="str">
        <f t="shared" si="15"/>
        <v/>
      </c>
      <c r="D345" s="29" t="str">
        <f t="shared" si="16"/>
        <v/>
      </c>
      <c r="E345" s="29" t="str">
        <f>IF(A345="","",A+SUM($D$2:D344))</f>
        <v/>
      </c>
      <c r="F345" s="29" t="str">
        <f>IF(A345="","",SUM(D$1:D345)+PV)</f>
        <v/>
      </c>
      <c r="G345" s="29" t="str">
        <f>IF(A345="","",IF(INV_Parinktys!$B$17=INV_Parinktys!$A$10,I344*( (1+rate)^(B345-B344)-1 ),I344*rate))</f>
        <v/>
      </c>
      <c r="H345" s="29" t="str">
        <f>IF(D345="","",SUM(G$1:G345))</f>
        <v/>
      </c>
      <c r="I345" s="29" t="str">
        <f t="shared" si="17"/>
        <v/>
      </c>
      <c r="J345" s="28" t="str">
        <f ca="1">_xlfn.IFNA(INDEX(Paskola_LNT!$I$2:$I$1000,MATCH(INV_Lentele!B345,Paskola_LNT!$B$2:$B$1000,0)),IF(AND(J344&lt;&gt;"",A345&lt;&gt;""),J344,""))</f>
        <v/>
      </c>
    </row>
    <row r="346" spans="1:10" x14ac:dyDescent="0.25">
      <c r="A346" s="16" t="str">
        <f>IF(I345="","",IF(A345&gt;='Investicijų skaičiuoklė'!$E$9*p,"",A345+1))</f>
        <v/>
      </c>
      <c r="B346" s="27" t="str">
        <f>IF(A346="","",IF(p=52,B345+7,IF(p=26,B345+14,IF(p=24,IF(MOD(A346,2)=0,EDATE('Investicijų skaičiuoklė'!$E$10,A346/2),B345+14),IF(DAY(DATE(YEAR('Investicijų skaičiuoklė'!$E$10),MONTH('Investicijų skaičiuoklė'!$E$10)+(A346-1)*(12/p),DAY('Investicijų skaičiuoklė'!$E$10)))&lt;&gt;DAY('Investicijų skaičiuoklė'!$E$10),DATE(YEAR('Investicijų skaičiuoklė'!$E$10),MONTH('Investicijų skaičiuoklė'!$E$10)+A346*(12/p)+1,0),DATE(YEAR('Investicijų skaičiuoklė'!$E$10),MONTH('Investicijų skaičiuoklė'!$E$10)+A346*(12/p),DAY('Investicijų skaičiuoklė'!$E$10)))))))</f>
        <v/>
      </c>
      <c r="C346" s="29" t="str">
        <f t="shared" si="15"/>
        <v/>
      </c>
      <c r="D346" s="29" t="str">
        <f t="shared" si="16"/>
        <v/>
      </c>
      <c r="E346" s="29" t="str">
        <f>IF(A346="","",A+SUM($D$2:D345))</f>
        <v/>
      </c>
      <c r="F346" s="29" t="str">
        <f>IF(A346="","",SUM(D$1:D346)+PV)</f>
        <v/>
      </c>
      <c r="G346" s="29" t="str">
        <f>IF(A346="","",IF(INV_Parinktys!$B$17=INV_Parinktys!$A$10,I345*( (1+rate)^(B346-B345)-1 ),I345*rate))</f>
        <v/>
      </c>
      <c r="H346" s="29" t="str">
        <f>IF(D346="","",SUM(G$1:G346))</f>
        <v/>
      </c>
      <c r="I346" s="29" t="str">
        <f t="shared" si="17"/>
        <v/>
      </c>
      <c r="J346" s="28" t="str">
        <f ca="1">_xlfn.IFNA(INDEX(Paskola_LNT!$I$2:$I$1000,MATCH(INV_Lentele!B346,Paskola_LNT!$B$2:$B$1000,0)),IF(AND(J345&lt;&gt;"",A346&lt;&gt;""),J345,""))</f>
        <v/>
      </c>
    </row>
    <row r="347" spans="1:10" x14ac:dyDescent="0.25">
      <c r="A347" s="16" t="str">
        <f>IF(I346="","",IF(A346&gt;='Investicijų skaičiuoklė'!$E$9*p,"",A346+1))</f>
        <v/>
      </c>
      <c r="B347" s="27" t="str">
        <f>IF(A347="","",IF(p=52,B346+7,IF(p=26,B346+14,IF(p=24,IF(MOD(A347,2)=0,EDATE('Investicijų skaičiuoklė'!$E$10,A347/2),B346+14),IF(DAY(DATE(YEAR('Investicijų skaičiuoklė'!$E$10),MONTH('Investicijų skaičiuoklė'!$E$10)+(A347-1)*(12/p),DAY('Investicijų skaičiuoklė'!$E$10)))&lt;&gt;DAY('Investicijų skaičiuoklė'!$E$10),DATE(YEAR('Investicijų skaičiuoklė'!$E$10),MONTH('Investicijų skaičiuoklė'!$E$10)+A347*(12/p)+1,0),DATE(YEAR('Investicijų skaičiuoklė'!$E$10),MONTH('Investicijų skaičiuoklė'!$E$10)+A347*(12/p),DAY('Investicijų skaičiuoklė'!$E$10)))))))</f>
        <v/>
      </c>
      <c r="C347" s="29" t="str">
        <f t="shared" si="15"/>
        <v/>
      </c>
      <c r="D347" s="29" t="str">
        <f t="shared" si="16"/>
        <v/>
      </c>
      <c r="E347" s="29" t="str">
        <f>IF(A347="","",A+SUM($D$2:D346))</f>
        <v/>
      </c>
      <c r="F347" s="29" t="str">
        <f>IF(A347="","",SUM(D$1:D347)+PV)</f>
        <v/>
      </c>
      <c r="G347" s="29" t="str">
        <f>IF(A347="","",IF(INV_Parinktys!$B$17=INV_Parinktys!$A$10,I346*( (1+rate)^(B347-B346)-1 ),I346*rate))</f>
        <v/>
      </c>
      <c r="H347" s="29" t="str">
        <f>IF(D347="","",SUM(G$1:G347))</f>
        <v/>
      </c>
      <c r="I347" s="29" t="str">
        <f t="shared" si="17"/>
        <v/>
      </c>
      <c r="J347" s="28" t="str">
        <f ca="1">_xlfn.IFNA(INDEX(Paskola_LNT!$I$2:$I$1000,MATCH(INV_Lentele!B347,Paskola_LNT!$B$2:$B$1000,0)),IF(AND(J346&lt;&gt;"",A347&lt;&gt;""),J346,""))</f>
        <v/>
      </c>
    </row>
    <row r="348" spans="1:10" x14ac:dyDescent="0.25">
      <c r="A348" s="16" t="str">
        <f>IF(I347="","",IF(A347&gt;='Investicijų skaičiuoklė'!$E$9*p,"",A347+1))</f>
        <v/>
      </c>
      <c r="B348" s="27" t="str">
        <f>IF(A348="","",IF(p=52,B347+7,IF(p=26,B347+14,IF(p=24,IF(MOD(A348,2)=0,EDATE('Investicijų skaičiuoklė'!$E$10,A348/2),B347+14),IF(DAY(DATE(YEAR('Investicijų skaičiuoklė'!$E$10),MONTH('Investicijų skaičiuoklė'!$E$10)+(A348-1)*(12/p),DAY('Investicijų skaičiuoklė'!$E$10)))&lt;&gt;DAY('Investicijų skaičiuoklė'!$E$10),DATE(YEAR('Investicijų skaičiuoklė'!$E$10),MONTH('Investicijų skaičiuoklė'!$E$10)+A348*(12/p)+1,0),DATE(YEAR('Investicijų skaičiuoklė'!$E$10),MONTH('Investicijų skaičiuoklė'!$E$10)+A348*(12/p),DAY('Investicijų skaičiuoklė'!$E$10)))))))</f>
        <v/>
      </c>
      <c r="C348" s="29" t="str">
        <f t="shared" si="15"/>
        <v/>
      </c>
      <c r="D348" s="29" t="str">
        <f t="shared" si="16"/>
        <v/>
      </c>
      <c r="E348" s="29" t="str">
        <f>IF(A348="","",A+SUM($D$2:D347))</f>
        <v/>
      </c>
      <c r="F348" s="29" t="str">
        <f>IF(A348="","",SUM(D$1:D348)+PV)</f>
        <v/>
      </c>
      <c r="G348" s="29" t="str">
        <f>IF(A348="","",IF(INV_Parinktys!$B$17=INV_Parinktys!$A$10,I347*( (1+rate)^(B348-B347)-1 ),I347*rate))</f>
        <v/>
      </c>
      <c r="H348" s="29" t="str">
        <f>IF(D348="","",SUM(G$1:G348))</f>
        <v/>
      </c>
      <c r="I348" s="29" t="str">
        <f t="shared" si="17"/>
        <v/>
      </c>
      <c r="J348" s="28" t="str">
        <f ca="1">_xlfn.IFNA(INDEX(Paskola_LNT!$I$2:$I$1000,MATCH(INV_Lentele!B348,Paskola_LNT!$B$2:$B$1000,0)),IF(AND(J347&lt;&gt;"",A348&lt;&gt;""),J347,""))</f>
        <v/>
      </c>
    </row>
    <row r="349" spans="1:10" x14ac:dyDescent="0.25">
      <c r="A349" s="16" t="str">
        <f>IF(I348="","",IF(A348&gt;='Investicijų skaičiuoklė'!$E$9*p,"",A348+1))</f>
        <v/>
      </c>
      <c r="B349" s="27" t="str">
        <f>IF(A349="","",IF(p=52,B348+7,IF(p=26,B348+14,IF(p=24,IF(MOD(A349,2)=0,EDATE('Investicijų skaičiuoklė'!$E$10,A349/2),B348+14),IF(DAY(DATE(YEAR('Investicijų skaičiuoklė'!$E$10),MONTH('Investicijų skaičiuoklė'!$E$10)+(A349-1)*(12/p),DAY('Investicijų skaičiuoklė'!$E$10)))&lt;&gt;DAY('Investicijų skaičiuoklė'!$E$10),DATE(YEAR('Investicijų skaičiuoklė'!$E$10),MONTH('Investicijų skaičiuoklė'!$E$10)+A349*(12/p)+1,0),DATE(YEAR('Investicijų skaičiuoklė'!$E$10),MONTH('Investicijų skaičiuoklė'!$E$10)+A349*(12/p),DAY('Investicijų skaičiuoklė'!$E$10)))))))</f>
        <v/>
      </c>
      <c r="C349" s="29" t="str">
        <f t="shared" si="15"/>
        <v/>
      </c>
      <c r="D349" s="29" t="str">
        <f t="shared" si="16"/>
        <v/>
      </c>
      <c r="E349" s="29" t="str">
        <f>IF(A349="","",A+SUM($D$2:D348))</f>
        <v/>
      </c>
      <c r="F349" s="29" t="str">
        <f>IF(A349="","",SUM(D$1:D349)+PV)</f>
        <v/>
      </c>
      <c r="G349" s="29" t="str">
        <f>IF(A349="","",IF(INV_Parinktys!$B$17=INV_Parinktys!$A$10,I348*( (1+rate)^(B349-B348)-1 ),I348*rate))</f>
        <v/>
      </c>
      <c r="H349" s="29" t="str">
        <f>IF(D349="","",SUM(G$1:G349))</f>
        <v/>
      </c>
      <c r="I349" s="29" t="str">
        <f t="shared" si="17"/>
        <v/>
      </c>
      <c r="J349" s="28" t="str">
        <f ca="1">_xlfn.IFNA(INDEX(Paskola_LNT!$I$2:$I$1000,MATCH(INV_Lentele!B349,Paskola_LNT!$B$2:$B$1000,0)),IF(AND(J348&lt;&gt;"",A349&lt;&gt;""),J348,""))</f>
        <v/>
      </c>
    </row>
    <row r="350" spans="1:10" x14ac:dyDescent="0.25">
      <c r="A350" s="16" t="str">
        <f>IF(I349="","",IF(A349&gt;='Investicijų skaičiuoklė'!$E$9*p,"",A349+1))</f>
        <v/>
      </c>
      <c r="B350" s="27" t="str">
        <f>IF(A350="","",IF(p=52,B349+7,IF(p=26,B349+14,IF(p=24,IF(MOD(A350,2)=0,EDATE('Investicijų skaičiuoklė'!$E$10,A350/2),B349+14),IF(DAY(DATE(YEAR('Investicijų skaičiuoklė'!$E$10),MONTH('Investicijų skaičiuoklė'!$E$10)+(A350-1)*(12/p),DAY('Investicijų skaičiuoklė'!$E$10)))&lt;&gt;DAY('Investicijų skaičiuoklė'!$E$10),DATE(YEAR('Investicijų skaičiuoklė'!$E$10),MONTH('Investicijų skaičiuoklė'!$E$10)+A350*(12/p)+1,0),DATE(YEAR('Investicijų skaičiuoklė'!$E$10),MONTH('Investicijų skaičiuoklė'!$E$10)+A350*(12/p),DAY('Investicijų skaičiuoklė'!$E$10)))))))</f>
        <v/>
      </c>
      <c r="C350" s="29" t="str">
        <f t="shared" si="15"/>
        <v/>
      </c>
      <c r="D350" s="29" t="str">
        <f t="shared" si="16"/>
        <v/>
      </c>
      <c r="E350" s="29" t="str">
        <f>IF(A350="","",A+SUM($D$2:D349))</f>
        <v/>
      </c>
      <c r="F350" s="29" t="str">
        <f>IF(A350="","",SUM(D$1:D350)+PV)</f>
        <v/>
      </c>
      <c r="G350" s="29" t="str">
        <f>IF(A350="","",IF(INV_Parinktys!$B$17=INV_Parinktys!$A$10,I349*( (1+rate)^(B350-B349)-1 ),I349*rate))</f>
        <v/>
      </c>
      <c r="H350" s="29" t="str">
        <f>IF(D350="","",SUM(G$1:G350))</f>
        <v/>
      </c>
      <c r="I350" s="29" t="str">
        <f t="shared" si="17"/>
        <v/>
      </c>
      <c r="J350" s="28" t="str">
        <f ca="1">_xlfn.IFNA(INDEX(Paskola_LNT!$I$2:$I$1000,MATCH(INV_Lentele!B350,Paskola_LNT!$B$2:$B$1000,0)),IF(AND(J349&lt;&gt;"",A350&lt;&gt;""),J349,""))</f>
        <v/>
      </c>
    </row>
    <row r="351" spans="1:10" x14ac:dyDescent="0.25">
      <c r="A351" s="16" t="str">
        <f>IF(I350="","",IF(A350&gt;='Investicijų skaičiuoklė'!$E$9*p,"",A350+1))</f>
        <v/>
      </c>
      <c r="B351" s="27" t="str">
        <f>IF(A351="","",IF(p=52,B350+7,IF(p=26,B350+14,IF(p=24,IF(MOD(A351,2)=0,EDATE('Investicijų skaičiuoklė'!$E$10,A351/2),B350+14),IF(DAY(DATE(YEAR('Investicijų skaičiuoklė'!$E$10),MONTH('Investicijų skaičiuoklė'!$E$10)+(A351-1)*(12/p),DAY('Investicijų skaičiuoklė'!$E$10)))&lt;&gt;DAY('Investicijų skaičiuoklė'!$E$10),DATE(YEAR('Investicijų skaičiuoklė'!$E$10),MONTH('Investicijų skaičiuoklė'!$E$10)+A351*(12/p)+1,0),DATE(YEAR('Investicijų skaičiuoklė'!$E$10),MONTH('Investicijų skaičiuoklė'!$E$10)+A351*(12/p),DAY('Investicijų skaičiuoklė'!$E$10)))))))</f>
        <v/>
      </c>
      <c r="C351" s="29" t="str">
        <f t="shared" si="15"/>
        <v/>
      </c>
      <c r="D351" s="29" t="str">
        <f t="shared" si="16"/>
        <v/>
      </c>
      <c r="E351" s="29" t="str">
        <f>IF(A351="","",A+SUM($D$2:D350))</f>
        <v/>
      </c>
      <c r="F351" s="29" t="str">
        <f>IF(A351="","",SUM(D$1:D351)+PV)</f>
        <v/>
      </c>
      <c r="G351" s="29" t="str">
        <f>IF(A351="","",IF(INV_Parinktys!$B$17=INV_Parinktys!$A$10,I350*( (1+rate)^(B351-B350)-1 ),I350*rate))</f>
        <v/>
      </c>
      <c r="H351" s="29" t="str">
        <f>IF(D351="","",SUM(G$1:G351))</f>
        <v/>
      </c>
      <c r="I351" s="29" t="str">
        <f t="shared" si="17"/>
        <v/>
      </c>
      <c r="J351" s="28" t="str">
        <f ca="1">_xlfn.IFNA(INDEX(Paskola_LNT!$I$2:$I$1000,MATCH(INV_Lentele!B351,Paskola_LNT!$B$2:$B$1000,0)),IF(AND(J350&lt;&gt;"",A351&lt;&gt;""),J350,""))</f>
        <v/>
      </c>
    </row>
    <row r="352" spans="1:10" x14ac:dyDescent="0.25">
      <c r="A352" s="16" t="str">
        <f>IF(I351="","",IF(A351&gt;='Investicijų skaičiuoklė'!$E$9*p,"",A351+1))</f>
        <v/>
      </c>
      <c r="B352" s="27" t="str">
        <f>IF(A352="","",IF(p=52,B351+7,IF(p=26,B351+14,IF(p=24,IF(MOD(A352,2)=0,EDATE('Investicijų skaičiuoklė'!$E$10,A352/2),B351+14),IF(DAY(DATE(YEAR('Investicijų skaičiuoklė'!$E$10),MONTH('Investicijų skaičiuoklė'!$E$10)+(A352-1)*(12/p),DAY('Investicijų skaičiuoklė'!$E$10)))&lt;&gt;DAY('Investicijų skaičiuoklė'!$E$10),DATE(YEAR('Investicijų skaičiuoklė'!$E$10),MONTH('Investicijų skaičiuoklė'!$E$10)+A352*(12/p)+1,0),DATE(YEAR('Investicijų skaičiuoklė'!$E$10),MONTH('Investicijų skaičiuoklė'!$E$10)+A352*(12/p),DAY('Investicijų skaičiuoklė'!$E$10)))))))</f>
        <v/>
      </c>
      <c r="C352" s="29" t="str">
        <f t="shared" si="15"/>
        <v/>
      </c>
      <c r="D352" s="29" t="str">
        <f t="shared" si="16"/>
        <v/>
      </c>
      <c r="E352" s="29" t="str">
        <f>IF(A352="","",A+SUM($D$2:D351))</f>
        <v/>
      </c>
      <c r="F352" s="29" t="str">
        <f>IF(A352="","",SUM(D$1:D352)+PV)</f>
        <v/>
      </c>
      <c r="G352" s="29" t="str">
        <f>IF(A352="","",IF(INV_Parinktys!$B$17=INV_Parinktys!$A$10,I351*( (1+rate)^(B352-B351)-1 ),I351*rate))</f>
        <v/>
      </c>
      <c r="H352" s="29" t="str">
        <f>IF(D352="","",SUM(G$1:G352))</f>
        <v/>
      </c>
      <c r="I352" s="29" t="str">
        <f t="shared" si="17"/>
        <v/>
      </c>
      <c r="J352" s="28" t="str">
        <f ca="1">_xlfn.IFNA(INDEX(Paskola_LNT!$I$2:$I$1000,MATCH(INV_Lentele!B352,Paskola_LNT!$B$2:$B$1000,0)),IF(AND(J351&lt;&gt;"",A352&lt;&gt;""),J351,""))</f>
        <v/>
      </c>
    </row>
    <row r="353" spans="1:10" x14ac:dyDescent="0.25">
      <c r="A353" s="16" t="str">
        <f>IF(I352="","",IF(A352&gt;='Investicijų skaičiuoklė'!$E$9*p,"",A352+1))</f>
        <v/>
      </c>
      <c r="B353" s="27" t="str">
        <f>IF(A353="","",IF(p=52,B352+7,IF(p=26,B352+14,IF(p=24,IF(MOD(A353,2)=0,EDATE('Investicijų skaičiuoklė'!$E$10,A353/2),B352+14),IF(DAY(DATE(YEAR('Investicijų skaičiuoklė'!$E$10),MONTH('Investicijų skaičiuoklė'!$E$10)+(A353-1)*(12/p),DAY('Investicijų skaičiuoklė'!$E$10)))&lt;&gt;DAY('Investicijų skaičiuoklė'!$E$10),DATE(YEAR('Investicijų skaičiuoklė'!$E$10),MONTH('Investicijų skaičiuoklė'!$E$10)+A353*(12/p)+1,0),DATE(YEAR('Investicijų skaičiuoklė'!$E$10),MONTH('Investicijų skaičiuoklė'!$E$10)+A353*(12/p),DAY('Investicijų skaičiuoklė'!$E$10)))))))</f>
        <v/>
      </c>
      <c r="C353" s="29" t="str">
        <f t="shared" si="15"/>
        <v/>
      </c>
      <c r="D353" s="29" t="str">
        <f t="shared" si="16"/>
        <v/>
      </c>
      <c r="E353" s="29" t="str">
        <f>IF(A353="","",A+SUM($D$2:D352))</f>
        <v/>
      </c>
      <c r="F353" s="29" t="str">
        <f>IF(A353="","",SUM(D$1:D353)+PV)</f>
        <v/>
      </c>
      <c r="G353" s="29" t="str">
        <f>IF(A353="","",IF(INV_Parinktys!$B$17=INV_Parinktys!$A$10,I352*( (1+rate)^(B353-B352)-1 ),I352*rate))</f>
        <v/>
      </c>
      <c r="H353" s="29" t="str">
        <f>IF(D353="","",SUM(G$1:G353))</f>
        <v/>
      </c>
      <c r="I353" s="29" t="str">
        <f t="shared" si="17"/>
        <v/>
      </c>
      <c r="J353" s="28" t="str">
        <f ca="1">_xlfn.IFNA(INDEX(Paskola_LNT!$I$2:$I$1000,MATCH(INV_Lentele!B353,Paskola_LNT!$B$2:$B$1000,0)),IF(AND(J352&lt;&gt;"",A353&lt;&gt;""),J352,""))</f>
        <v/>
      </c>
    </row>
    <row r="354" spans="1:10" x14ac:dyDescent="0.25">
      <c r="A354" s="16" t="str">
        <f>IF(I353="","",IF(A353&gt;='Investicijų skaičiuoklė'!$E$9*p,"",A353+1))</f>
        <v/>
      </c>
      <c r="B354" s="27" t="str">
        <f>IF(A354="","",IF(p=52,B353+7,IF(p=26,B353+14,IF(p=24,IF(MOD(A354,2)=0,EDATE('Investicijų skaičiuoklė'!$E$10,A354/2),B353+14),IF(DAY(DATE(YEAR('Investicijų skaičiuoklė'!$E$10),MONTH('Investicijų skaičiuoklė'!$E$10)+(A354-1)*(12/p),DAY('Investicijų skaičiuoklė'!$E$10)))&lt;&gt;DAY('Investicijų skaičiuoklė'!$E$10),DATE(YEAR('Investicijų skaičiuoklė'!$E$10),MONTH('Investicijų skaičiuoklė'!$E$10)+A354*(12/p)+1,0),DATE(YEAR('Investicijų skaičiuoklė'!$E$10),MONTH('Investicijų skaičiuoklė'!$E$10)+A354*(12/p),DAY('Investicijų skaičiuoklė'!$E$10)))))))</f>
        <v/>
      </c>
      <c r="C354" s="29" t="str">
        <f t="shared" si="15"/>
        <v/>
      </c>
      <c r="D354" s="29" t="str">
        <f t="shared" si="16"/>
        <v/>
      </c>
      <c r="E354" s="29" t="str">
        <f>IF(A354="","",A+SUM($D$2:D353))</f>
        <v/>
      </c>
      <c r="F354" s="29" t="str">
        <f>IF(A354="","",SUM(D$1:D354)+PV)</f>
        <v/>
      </c>
      <c r="G354" s="29" t="str">
        <f>IF(A354="","",IF(INV_Parinktys!$B$17=INV_Parinktys!$A$10,I353*( (1+rate)^(B354-B353)-1 ),I353*rate))</f>
        <v/>
      </c>
      <c r="H354" s="29" t="str">
        <f>IF(D354="","",SUM(G$1:G354))</f>
        <v/>
      </c>
      <c r="I354" s="29" t="str">
        <f t="shared" si="17"/>
        <v/>
      </c>
      <c r="J354" s="28" t="str">
        <f ca="1">_xlfn.IFNA(INDEX(Paskola_LNT!$I$2:$I$1000,MATCH(INV_Lentele!B354,Paskola_LNT!$B$2:$B$1000,0)),IF(AND(J353&lt;&gt;"",A354&lt;&gt;""),J353,""))</f>
        <v/>
      </c>
    </row>
    <row r="355" spans="1:10" x14ac:dyDescent="0.25">
      <c r="A355" s="16" t="str">
        <f>IF(I354="","",IF(A354&gt;='Investicijų skaičiuoklė'!$E$9*p,"",A354+1))</f>
        <v/>
      </c>
      <c r="B355" s="27" t="str">
        <f>IF(A355="","",IF(p=52,B354+7,IF(p=26,B354+14,IF(p=24,IF(MOD(A355,2)=0,EDATE('Investicijų skaičiuoklė'!$E$10,A355/2),B354+14),IF(DAY(DATE(YEAR('Investicijų skaičiuoklė'!$E$10),MONTH('Investicijų skaičiuoklė'!$E$10)+(A355-1)*(12/p),DAY('Investicijų skaičiuoklė'!$E$10)))&lt;&gt;DAY('Investicijų skaičiuoklė'!$E$10),DATE(YEAR('Investicijų skaičiuoklė'!$E$10),MONTH('Investicijų skaičiuoklė'!$E$10)+A355*(12/p)+1,0),DATE(YEAR('Investicijų skaičiuoklė'!$E$10),MONTH('Investicijų skaičiuoklė'!$E$10)+A355*(12/p),DAY('Investicijų skaičiuoklė'!$E$10)))))))</f>
        <v/>
      </c>
      <c r="C355" s="29" t="str">
        <f t="shared" si="15"/>
        <v/>
      </c>
      <c r="D355" s="29" t="str">
        <f t="shared" si="16"/>
        <v/>
      </c>
      <c r="E355" s="29" t="str">
        <f>IF(A355="","",A+SUM($D$2:D354))</f>
        <v/>
      </c>
      <c r="F355" s="29" t="str">
        <f>IF(A355="","",SUM(D$1:D355)+PV)</f>
        <v/>
      </c>
      <c r="G355" s="29" t="str">
        <f>IF(A355="","",IF(INV_Parinktys!$B$17=INV_Parinktys!$A$10,I354*( (1+rate)^(B355-B354)-1 ),I354*rate))</f>
        <v/>
      </c>
      <c r="H355" s="29" t="str">
        <f>IF(D355="","",SUM(G$1:G355))</f>
        <v/>
      </c>
      <c r="I355" s="29" t="str">
        <f t="shared" si="17"/>
        <v/>
      </c>
      <c r="J355" s="28" t="str">
        <f ca="1">_xlfn.IFNA(INDEX(Paskola_LNT!$I$2:$I$1000,MATCH(INV_Lentele!B355,Paskola_LNT!$B$2:$B$1000,0)),IF(AND(J354&lt;&gt;"",A355&lt;&gt;""),J354,""))</f>
        <v/>
      </c>
    </row>
    <row r="356" spans="1:10" x14ac:dyDescent="0.25">
      <c r="A356" s="16" t="str">
        <f>IF(I355="","",IF(A355&gt;='Investicijų skaičiuoklė'!$E$9*p,"",A355+1))</f>
        <v/>
      </c>
      <c r="B356" s="27" t="str">
        <f>IF(A356="","",IF(p=52,B355+7,IF(p=26,B355+14,IF(p=24,IF(MOD(A356,2)=0,EDATE('Investicijų skaičiuoklė'!$E$10,A356/2),B355+14),IF(DAY(DATE(YEAR('Investicijų skaičiuoklė'!$E$10),MONTH('Investicijų skaičiuoklė'!$E$10)+(A356-1)*(12/p),DAY('Investicijų skaičiuoklė'!$E$10)))&lt;&gt;DAY('Investicijų skaičiuoklė'!$E$10),DATE(YEAR('Investicijų skaičiuoklė'!$E$10),MONTH('Investicijų skaičiuoklė'!$E$10)+A356*(12/p)+1,0),DATE(YEAR('Investicijų skaičiuoklė'!$E$10),MONTH('Investicijų skaičiuoklė'!$E$10)+A356*(12/p),DAY('Investicijų skaičiuoklė'!$E$10)))))))</f>
        <v/>
      </c>
      <c r="C356" s="29" t="str">
        <f t="shared" si="15"/>
        <v/>
      </c>
      <c r="D356" s="29" t="str">
        <f t="shared" si="16"/>
        <v/>
      </c>
      <c r="E356" s="29" t="str">
        <f>IF(A356="","",A+SUM($D$2:D355))</f>
        <v/>
      </c>
      <c r="F356" s="29" t="str">
        <f>IF(A356="","",SUM(D$1:D356)+PV)</f>
        <v/>
      </c>
      <c r="G356" s="29" t="str">
        <f>IF(A356="","",IF(INV_Parinktys!$B$17=INV_Parinktys!$A$10,I355*( (1+rate)^(B356-B355)-1 ),I355*rate))</f>
        <v/>
      </c>
      <c r="H356" s="29" t="str">
        <f>IF(D356="","",SUM(G$1:G356))</f>
        <v/>
      </c>
      <c r="I356" s="29" t="str">
        <f t="shared" si="17"/>
        <v/>
      </c>
      <c r="J356" s="28" t="str">
        <f ca="1">_xlfn.IFNA(INDEX(Paskola_LNT!$I$2:$I$1000,MATCH(INV_Lentele!B356,Paskola_LNT!$B$2:$B$1000,0)),IF(AND(J355&lt;&gt;"",A356&lt;&gt;""),J355,""))</f>
        <v/>
      </c>
    </row>
    <row r="357" spans="1:10" x14ac:dyDescent="0.25">
      <c r="A357" s="16" t="str">
        <f>IF(I356="","",IF(A356&gt;='Investicijų skaičiuoklė'!$E$9*p,"",A356+1))</f>
        <v/>
      </c>
      <c r="B357" s="27" t="str">
        <f>IF(A357="","",IF(p=52,B356+7,IF(p=26,B356+14,IF(p=24,IF(MOD(A357,2)=0,EDATE('Investicijų skaičiuoklė'!$E$10,A357/2),B356+14),IF(DAY(DATE(YEAR('Investicijų skaičiuoklė'!$E$10),MONTH('Investicijų skaičiuoklė'!$E$10)+(A357-1)*(12/p),DAY('Investicijų skaičiuoklė'!$E$10)))&lt;&gt;DAY('Investicijų skaičiuoklė'!$E$10),DATE(YEAR('Investicijų skaičiuoklė'!$E$10),MONTH('Investicijų skaičiuoklė'!$E$10)+A357*(12/p)+1,0),DATE(YEAR('Investicijų skaičiuoklė'!$E$10),MONTH('Investicijų skaičiuoklė'!$E$10)+A357*(12/p),DAY('Investicijų skaičiuoklė'!$E$10)))))))</f>
        <v/>
      </c>
      <c r="C357" s="29" t="str">
        <f t="shared" si="15"/>
        <v/>
      </c>
      <c r="D357" s="29" t="str">
        <f t="shared" si="16"/>
        <v/>
      </c>
      <c r="E357" s="29" t="str">
        <f>IF(A357="","",A+SUM($D$2:D356))</f>
        <v/>
      </c>
      <c r="F357" s="29" t="str">
        <f>IF(A357="","",SUM(D$1:D357)+PV)</f>
        <v/>
      </c>
      <c r="G357" s="29" t="str">
        <f>IF(A357="","",IF(INV_Parinktys!$B$17=INV_Parinktys!$A$10,I356*( (1+rate)^(B357-B356)-1 ),I356*rate))</f>
        <v/>
      </c>
      <c r="H357" s="29" t="str">
        <f>IF(D357="","",SUM(G$1:G357))</f>
        <v/>
      </c>
      <c r="I357" s="29" t="str">
        <f t="shared" si="17"/>
        <v/>
      </c>
      <c r="J357" s="28" t="str">
        <f ca="1">_xlfn.IFNA(INDEX(Paskola_LNT!$I$2:$I$1000,MATCH(INV_Lentele!B357,Paskola_LNT!$B$2:$B$1000,0)),IF(AND(J356&lt;&gt;"",A357&lt;&gt;""),J356,""))</f>
        <v/>
      </c>
    </row>
    <row r="358" spans="1:10" x14ac:dyDescent="0.25">
      <c r="A358" s="16" t="str">
        <f>IF(I357="","",IF(A357&gt;='Investicijų skaičiuoklė'!$E$9*p,"",A357+1))</f>
        <v/>
      </c>
      <c r="B358" s="27" t="str">
        <f>IF(A358="","",IF(p=52,B357+7,IF(p=26,B357+14,IF(p=24,IF(MOD(A358,2)=0,EDATE('Investicijų skaičiuoklė'!$E$10,A358/2),B357+14),IF(DAY(DATE(YEAR('Investicijų skaičiuoklė'!$E$10),MONTH('Investicijų skaičiuoklė'!$E$10)+(A358-1)*(12/p),DAY('Investicijų skaičiuoklė'!$E$10)))&lt;&gt;DAY('Investicijų skaičiuoklė'!$E$10),DATE(YEAR('Investicijų skaičiuoklė'!$E$10),MONTH('Investicijų skaičiuoklė'!$E$10)+A358*(12/p)+1,0),DATE(YEAR('Investicijų skaičiuoklė'!$E$10),MONTH('Investicijų skaičiuoklė'!$E$10)+A358*(12/p),DAY('Investicijų skaičiuoklė'!$E$10)))))))</f>
        <v/>
      </c>
      <c r="C358" s="29" t="str">
        <f t="shared" si="15"/>
        <v/>
      </c>
      <c r="D358" s="29" t="str">
        <f t="shared" si="16"/>
        <v/>
      </c>
      <c r="E358" s="29" t="str">
        <f>IF(A358="","",A+SUM($D$2:D357))</f>
        <v/>
      </c>
      <c r="F358" s="29" t="str">
        <f>IF(A358="","",SUM(D$1:D358)+PV)</f>
        <v/>
      </c>
      <c r="G358" s="29" t="str">
        <f>IF(A358="","",IF(INV_Parinktys!$B$17=INV_Parinktys!$A$10,I357*( (1+rate)^(B358-B357)-1 ),I357*rate))</f>
        <v/>
      </c>
      <c r="H358" s="29" t="str">
        <f>IF(D358="","",SUM(G$1:G358))</f>
        <v/>
      </c>
      <c r="I358" s="29" t="str">
        <f t="shared" si="17"/>
        <v/>
      </c>
      <c r="J358" s="28" t="str">
        <f ca="1">_xlfn.IFNA(INDEX(Paskola_LNT!$I$2:$I$1000,MATCH(INV_Lentele!B358,Paskola_LNT!$B$2:$B$1000,0)),IF(AND(J357&lt;&gt;"",A358&lt;&gt;""),J357,""))</f>
        <v/>
      </c>
    </row>
    <row r="359" spans="1:10" x14ac:dyDescent="0.25">
      <c r="A359" s="16" t="str">
        <f>IF(I358="","",IF(A358&gt;='Investicijų skaičiuoklė'!$E$9*p,"",A358+1))</f>
        <v/>
      </c>
      <c r="B359" s="27" t="str">
        <f>IF(A359="","",IF(p=52,B358+7,IF(p=26,B358+14,IF(p=24,IF(MOD(A359,2)=0,EDATE('Investicijų skaičiuoklė'!$E$10,A359/2),B358+14),IF(DAY(DATE(YEAR('Investicijų skaičiuoklė'!$E$10),MONTH('Investicijų skaičiuoklė'!$E$10)+(A359-1)*(12/p),DAY('Investicijų skaičiuoklė'!$E$10)))&lt;&gt;DAY('Investicijų skaičiuoklė'!$E$10),DATE(YEAR('Investicijų skaičiuoklė'!$E$10),MONTH('Investicijų skaičiuoklė'!$E$10)+A359*(12/p)+1,0),DATE(YEAR('Investicijų skaičiuoklė'!$E$10),MONTH('Investicijų skaičiuoklė'!$E$10)+A359*(12/p),DAY('Investicijų skaičiuoklė'!$E$10)))))))</f>
        <v/>
      </c>
      <c r="C359" s="29" t="str">
        <f t="shared" si="15"/>
        <v/>
      </c>
      <c r="D359" s="29" t="str">
        <f t="shared" si="16"/>
        <v/>
      </c>
      <c r="E359" s="29" t="str">
        <f>IF(A359="","",A+SUM($D$2:D358))</f>
        <v/>
      </c>
      <c r="F359" s="29" t="str">
        <f>IF(A359="","",SUM(D$1:D359)+PV)</f>
        <v/>
      </c>
      <c r="G359" s="29" t="str">
        <f>IF(A359="","",IF(INV_Parinktys!$B$17=INV_Parinktys!$A$10,I358*( (1+rate)^(B359-B358)-1 ),I358*rate))</f>
        <v/>
      </c>
      <c r="H359" s="29" t="str">
        <f>IF(D359="","",SUM(G$1:G359))</f>
        <v/>
      </c>
      <c r="I359" s="29" t="str">
        <f t="shared" si="17"/>
        <v/>
      </c>
      <c r="J359" s="28" t="str">
        <f ca="1">_xlfn.IFNA(INDEX(Paskola_LNT!$I$2:$I$1000,MATCH(INV_Lentele!B359,Paskola_LNT!$B$2:$B$1000,0)),IF(AND(J358&lt;&gt;"",A359&lt;&gt;""),J358,""))</f>
        <v/>
      </c>
    </row>
    <row r="360" spans="1:10" x14ac:dyDescent="0.25">
      <c r="A360" s="16" t="str">
        <f>IF(I359="","",IF(A359&gt;='Investicijų skaičiuoklė'!$E$9*p,"",A359+1))</f>
        <v/>
      </c>
      <c r="B360" s="27" t="str">
        <f>IF(A360="","",IF(p=52,B359+7,IF(p=26,B359+14,IF(p=24,IF(MOD(A360,2)=0,EDATE('Investicijų skaičiuoklė'!$E$10,A360/2),B359+14),IF(DAY(DATE(YEAR('Investicijų skaičiuoklė'!$E$10),MONTH('Investicijų skaičiuoklė'!$E$10)+(A360-1)*(12/p),DAY('Investicijų skaičiuoklė'!$E$10)))&lt;&gt;DAY('Investicijų skaičiuoklė'!$E$10),DATE(YEAR('Investicijų skaičiuoklė'!$E$10),MONTH('Investicijų skaičiuoklė'!$E$10)+A360*(12/p)+1,0),DATE(YEAR('Investicijų skaičiuoklė'!$E$10),MONTH('Investicijų skaičiuoklė'!$E$10)+A360*(12/p),DAY('Investicijų skaičiuoklė'!$E$10)))))))</f>
        <v/>
      </c>
      <c r="C360" s="29" t="str">
        <f t="shared" si="15"/>
        <v/>
      </c>
      <c r="D360" s="29" t="str">
        <f t="shared" si="16"/>
        <v/>
      </c>
      <c r="E360" s="29" t="str">
        <f>IF(A360="","",A+SUM($D$2:D359))</f>
        <v/>
      </c>
      <c r="F360" s="29" t="str">
        <f>IF(A360="","",SUM(D$1:D360)+PV)</f>
        <v/>
      </c>
      <c r="G360" s="29" t="str">
        <f>IF(A360="","",IF(INV_Parinktys!$B$17=INV_Parinktys!$A$10,I359*( (1+rate)^(B360-B359)-1 ),I359*rate))</f>
        <v/>
      </c>
      <c r="H360" s="29" t="str">
        <f>IF(D360="","",SUM(G$1:G360))</f>
        <v/>
      </c>
      <c r="I360" s="29" t="str">
        <f t="shared" si="17"/>
        <v/>
      </c>
      <c r="J360" s="28" t="str">
        <f ca="1">_xlfn.IFNA(INDEX(Paskola_LNT!$I$2:$I$1000,MATCH(INV_Lentele!B360,Paskola_LNT!$B$2:$B$1000,0)),IF(AND(J359&lt;&gt;"",A360&lt;&gt;""),J359,""))</f>
        <v/>
      </c>
    </row>
    <row r="361" spans="1:10" x14ac:dyDescent="0.25">
      <c r="A361" s="16" t="str">
        <f>IF(I360="","",IF(A360&gt;='Investicijų skaičiuoklė'!$E$9*p,"",A360+1))</f>
        <v/>
      </c>
      <c r="B361" s="27" t="str">
        <f>IF(A361="","",IF(p=52,B360+7,IF(p=26,B360+14,IF(p=24,IF(MOD(A361,2)=0,EDATE('Investicijų skaičiuoklė'!$E$10,A361/2),B360+14),IF(DAY(DATE(YEAR('Investicijų skaičiuoklė'!$E$10),MONTH('Investicijų skaičiuoklė'!$E$10)+(A361-1)*(12/p),DAY('Investicijų skaičiuoklė'!$E$10)))&lt;&gt;DAY('Investicijų skaičiuoklė'!$E$10),DATE(YEAR('Investicijų skaičiuoklė'!$E$10),MONTH('Investicijų skaičiuoklė'!$E$10)+A361*(12/p)+1,0),DATE(YEAR('Investicijų skaičiuoklė'!$E$10),MONTH('Investicijų skaičiuoklė'!$E$10)+A361*(12/p),DAY('Investicijų skaičiuoklė'!$E$10)))))))</f>
        <v/>
      </c>
      <c r="C361" s="29" t="str">
        <f t="shared" si="15"/>
        <v/>
      </c>
      <c r="D361" s="29" t="str">
        <f t="shared" si="16"/>
        <v/>
      </c>
      <c r="E361" s="29" t="str">
        <f>IF(A361="","",A+SUM($D$2:D360))</f>
        <v/>
      </c>
      <c r="F361" s="29" t="str">
        <f>IF(A361="","",SUM(D$1:D361)+PV)</f>
        <v/>
      </c>
      <c r="G361" s="29" t="str">
        <f>IF(A361="","",IF(INV_Parinktys!$B$17=INV_Parinktys!$A$10,I360*( (1+rate)^(B361-B360)-1 ),I360*rate))</f>
        <v/>
      </c>
      <c r="H361" s="29" t="str">
        <f>IF(D361="","",SUM(G$1:G361))</f>
        <v/>
      </c>
      <c r="I361" s="29" t="str">
        <f t="shared" si="17"/>
        <v/>
      </c>
      <c r="J361" s="28" t="str">
        <f ca="1">_xlfn.IFNA(INDEX(Paskola_LNT!$I$2:$I$1000,MATCH(INV_Lentele!B361,Paskola_LNT!$B$2:$B$1000,0)),IF(AND(J360&lt;&gt;"",A361&lt;&gt;""),J360,""))</f>
        <v/>
      </c>
    </row>
    <row r="362" spans="1:10" x14ac:dyDescent="0.25">
      <c r="A362" s="16" t="str">
        <f>IF(I361="","",IF(A361&gt;='Investicijų skaičiuoklė'!$E$9*p,"",A361+1))</f>
        <v/>
      </c>
      <c r="B362" s="27" t="str">
        <f>IF(A362="","",IF(p=52,B361+7,IF(p=26,B361+14,IF(p=24,IF(MOD(A362,2)=0,EDATE('Investicijų skaičiuoklė'!$E$10,A362/2),B361+14),IF(DAY(DATE(YEAR('Investicijų skaičiuoklė'!$E$10),MONTH('Investicijų skaičiuoklė'!$E$10)+(A362-1)*(12/p),DAY('Investicijų skaičiuoklė'!$E$10)))&lt;&gt;DAY('Investicijų skaičiuoklė'!$E$10),DATE(YEAR('Investicijų skaičiuoklė'!$E$10),MONTH('Investicijų skaičiuoklė'!$E$10)+A362*(12/p)+1,0),DATE(YEAR('Investicijų skaičiuoklė'!$E$10),MONTH('Investicijų skaičiuoklė'!$E$10)+A362*(12/p),DAY('Investicijų skaičiuoklė'!$E$10)))))))</f>
        <v/>
      </c>
      <c r="C362" s="29" t="str">
        <f t="shared" si="15"/>
        <v/>
      </c>
      <c r="D362" s="29" t="str">
        <f t="shared" si="16"/>
        <v/>
      </c>
      <c r="E362" s="29" t="str">
        <f>IF(A362="","",A+SUM($D$2:D361))</f>
        <v/>
      </c>
      <c r="F362" s="29" t="str">
        <f>IF(A362="","",SUM(D$1:D362)+PV)</f>
        <v/>
      </c>
      <c r="G362" s="29" t="str">
        <f>IF(A362="","",IF(INV_Parinktys!$B$17=INV_Parinktys!$A$10,I361*( (1+rate)^(B362-B361)-1 ),I361*rate))</f>
        <v/>
      </c>
      <c r="H362" s="29" t="str">
        <f>IF(D362="","",SUM(G$1:G362))</f>
        <v/>
      </c>
      <c r="I362" s="29" t="str">
        <f t="shared" si="17"/>
        <v/>
      </c>
      <c r="J362" s="28" t="str">
        <f ca="1">_xlfn.IFNA(INDEX(Paskola_LNT!$I$2:$I$1000,MATCH(INV_Lentele!B362,Paskola_LNT!$B$2:$B$1000,0)),IF(AND(J361&lt;&gt;"",A362&lt;&gt;""),J361,""))</f>
        <v/>
      </c>
    </row>
    <row r="363" spans="1:10" x14ac:dyDescent="0.25">
      <c r="A363" s="16" t="str">
        <f>IF(I362="","",IF(A362&gt;='Investicijų skaičiuoklė'!$E$9*p,"",A362+1))</f>
        <v/>
      </c>
      <c r="B363" s="27" t="str">
        <f>IF(A363="","",IF(p=52,B362+7,IF(p=26,B362+14,IF(p=24,IF(MOD(A363,2)=0,EDATE('Investicijų skaičiuoklė'!$E$10,A363/2),B362+14),IF(DAY(DATE(YEAR('Investicijų skaičiuoklė'!$E$10),MONTH('Investicijų skaičiuoklė'!$E$10)+(A363-1)*(12/p),DAY('Investicijų skaičiuoklė'!$E$10)))&lt;&gt;DAY('Investicijų skaičiuoklė'!$E$10),DATE(YEAR('Investicijų skaičiuoklė'!$E$10),MONTH('Investicijų skaičiuoklė'!$E$10)+A363*(12/p)+1,0),DATE(YEAR('Investicijų skaičiuoklė'!$E$10),MONTH('Investicijų skaičiuoklė'!$E$10)+A363*(12/p),DAY('Investicijų skaičiuoklė'!$E$10)))))))</f>
        <v/>
      </c>
      <c r="C363" s="29" t="str">
        <f t="shared" si="15"/>
        <v/>
      </c>
      <c r="D363" s="29" t="str">
        <f t="shared" si="16"/>
        <v/>
      </c>
      <c r="E363" s="29" t="str">
        <f>IF(A363="","",A+SUM($D$2:D362))</f>
        <v/>
      </c>
      <c r="F363" s="29" t="str">
        <f>IF(A363="","",SUM(D$1:D363)+PV)</f>
        <v/>
      </c>
      <c r="G363" s="29" t="str">
        <f>IF(A363="","",IF(INV_Parinktys!$B$17=INV_Parinktys!$A$10,I362*( (1+rate)^(B363-B362)-1 ),I362*rate))</f>
        <v/>
      </c>
      <c r="H363" s="29" t="str">
        <f>IF(D363="","",SUM(G$1:G363))</f>
        <v/>
      </c>
      <c r="I363" s="29" t="str">
        <f t="shared" si="17"/>
        <v/>
      </c>
      <c r="J363" s="28" t="str">
        <f ca="1">_xlfn.IFNA(INDEX(Paskola_LNT!$I$2:$I$1000,MATCH(INV_Lentele!B363,Paskola_LNT!$B$2:$B$1000,0)),IF(AND(J362&lt;&gt;"",A363&lt;&gt;""),J362,""))</f>
        <v/>
      </c>
    </row>
    <row r="364" spans="1:10" x14ac:dyDescent="0.25">
      <c r="A364" s="16" t="str">
        <f>IF(I363="","",IF(A363&gt;='Investicijų skaičiuoklė'!$E$9*p,"",A363+1))</f>
        <v/>
      </c>
      <c r="B364" s="27" t="str">
        <f>IF(A364="","",IF(p=52,B363+7,IF(p=26,B363+14,IF(p=24,IF(MOD(A364,2)=0,EDATE('Investicijų skaičiuoklė'!$E$10,A364/2),B363+14),IF(DAY(DATE(YEAR('Investicijų skaičiuoklė'!$E$10),MONTH('Investicijų skaičiuoklė'!$E$10)+(A364-1)*(12/p),DAY('Investicijų skaičiuoklė'!$E$10)))&lt;&gt;DAY('Investicijų skaičiuoklė'!$E$10),DATE(YEAR('Investicijų skaičiuoklė'!$E$10),MONTH('Investicijų skaičiuoklė'!$E$10)+A364*(12/p)+1,0),DATE(YEAR('Investicijų skaičiuoklė'!$E$10),MONTH('Investicijų skaičiuoklė'!$E$10)+A364*(12/p),DAY('Investicijų skaičiuoklė'!$E$10)))))))</f>
        <v/>
      </c>
      <c r="C364" s="29" t="str">
        <f t="shared" si="15"/>
        <v/>
      </c>
      <c r="D364" s="29" t="str">
        <f t="shared" si="16"/>
        <v/>
      </c>
      <c r="E364" s="29" t="str">
        <f>IF(A364="","",A+SUM($D$2:D363))</f>
        <v/>
      </c>
      <c r="F364" s="29" t="str">
        <f>IF(A364="","",SUM(D$1:D364)+PV)</f>
        <v/>
      </c>
      <c r="G364" s="29" t="str">
        <f>IF(A364="","",IF(INV_Parinktys!$B$17=INV_Parinktys!$A$10,I363*( (1+rate)^(B364-B363)-1 ),I363*rate))</f>
        <v/>
      </c>
      <c r="H364" s="29" t="str">
        <f>IF(D364="","",SUM(G$1:G364))</f>
        <v/>
      </c>
      <c r="I364" s="29" t="str">
        <f t="shared" si="17"/>
        <v/>
      </c>
      <c r="J364" s="28" t="str">
        <f ca="1">_xlfn.IFNA(INDEX(Paskola_LNT!$I$2:$I$1000,MATCH(INV_Lentele!B364,Paskola_LNT!$B$2:$B$1000,0)),IF(AND(J363&lt;&gt;"",A364&lt;&gt;""),J363,""))</f>
        <v/>
      </c>
    </row>
    <row r="365" spans="1:10" x14ac:dyDescent="0.25">
      <c r="A365" s="16" t="str">
        <f>IF(I364="","",IF(A364&gt;='Investicijų skaičiuoklė'!$E$9*p,"",A364+1))</f>
        <v/>
      </c>
      <c r="B365" s="27" t="str">
        <f>IF(A365="","",IF(p=52,B364+7,IF(p=26,B364+14,IF(p=24,IF(MOD(A365,2)=0,EDATE('Investicijų skaičiuoklė'!$E$10,A365/2),B364+14),IF(DAY(DATE(YEAR('Investicijų skaičiuoklė'!$E$10),MONTH('Investicijų skaičiuoklė'!$E$10)+(A365-1)*(12/p),DAY('Investicijų skaičiuoklė'!$E$10)))&lt;&gt;DAY('Investicijų skaičiuoklė'!$E$10),DATE(YEAR('Investicijų skaičiuoklė'!$E$10),MONTH('Investicijų skaičiuoklė'!$E$10)+A365*(12/p)+1,0),DATE(YEAR('Investicijų skaičiuoklė'!$E$10),MONTH('Investicijų skaičiuoklė'!$E$10)+A365*(12/p),DAY('Investicijų skaičiuoklė'!$E$10)))))))</f>
        <v/>
      </c>
      <c r="C365" s="29" t="str">
        <f t="shared" si="15"/>
        <v/>
      </c>
      <c r="D365" s="29" t="str">
        <f t="shared" si="16"/>
        <v/>
      </c>
      <c r="E365" s="29" t="str">
        <f>IF(A365="","",A+SUM($D$2:D364))</f>
        <v/>
      </c>
      <c r="F365" s="29" t="str">
        <f>IF(A365="","",SUM(D$1:D365)+PV)</f>
        <v/>
      </c>
      <c r="G365" s="29" t="str">
        <f>IF(A365="","",IF(INV_Parinktys!$B$17=INV_Parinktys!$A$10,I364*( (1+rate)^(B365-B364)-1 ),I364*rate))</f>
        <v/>
      </c>
      <c r="H365" s="29" t="str">
        <f>IF(D365="","",SUM(G$1:G365))</f>
        <v/>
      </c>
      <c r="I365" s="29" t="str">
        <f t="shared" si="17"/>
        <v/>
      </c>
      <c r="J365" s="28" t="str">
        <f ca="1">_xlfn.IFNA(INDEX(Paskola_LNT!$I$2:$I$1000,MATCH(INV_Lentele!B365,Paskola_LNT!$B$2:$B$1000,0)),IF(AND(J364&lt;&gt;"",A365&lt;&gt;""),J364,""))</f>
        <v/>
      </c>
    </row>
    <row r="366" spans="1:10" x14ac:dyDescent="0.25">
      <c r="A366" s="16" t="str">
        <f>IF(I365="","",IF(A365&gt;='Investicijų skaičiuoklė'!$E$9*p,"",A365+1))</f>
        <v/>
      </c>
      <c r="B366" s="27" t="str">
        <f>IF(A366="","",IF(p=52,B365+7,IF(p=26,B365+14,IF(p=24,IF(MOD(A366,2)=0,EDATE('Investicijų skaičiuoklė'!$E$10,A366/2),B365+14),IF(DAY(DATE(YEAR('Investicijų skaičiuoklė'!$E$10),MONTH('Investicijų skaičiuoklė'!$E$10)+(A366-1)*(12/p),DAY('Investicijų skaičiuoklė'!$E$10)))&lt;&gt;DAY('Investicijų skaičiuoklė'!$E$10),DATE(YEAR('Investicijų skaičiuoklė'!$E$10),MONTH('Investicijų skaičiuoklė'!$E$10)+A366*(12/p)+1,0),DATE(YEAR('Investicijų skaičiuoklė'!$E$10),MONTH('Investicijų skaičiuoklė'!$E$10)+A366*(12/p),DAY('Investicijų skaičiuoklė'!$E$10)))))))</f>
        <v/>
      </c>
      <c r="C366" s="29" t="str">
        <f t="shared" si="15"/>
        <v/>
      </c>
      <c r="D366" s="29" t="str">
        <f t="shared" si="16"/>
        <v/>
      </c>
      <c r="E366" s="29" t="str">
        <f>IF(A366="","",A+SUM($D$2:D365))</f>
        <v/>
      </c>
      <c r="F366" s="29" t="str">
        <f>IF(A366="","",SUM(D$1:D366)+PV)</f>
        <v/>
      </c>
      <c r="G366" s="29" t="str">
        <f>IF(A366="","",IF(INV_Parinktys!$B$17=INV_Parinktys!$A$10,I365*( (1+rate)^(B366-B365)-1 ),I365*rate))</f>
        <v/>
      </c>
      <c r="H366" s="29" t="str">
        <f>IF(D366="","",SUM(G$1:G366))</f>
        <v/>
      </c>
      <c r="I366" s="29" t="str">
        <f t="shared" si="17"/>
        <v/>
      </c>
      <c r="J366" s="28" t="str">
        <f ca="1">_xlfn.IFNA(INDEX(Paskola_LNT!$I$2:$I$1000,MATCH(INV_Lentele!B366,Paskola_LNT!$B$2:$B$1000,0)),IF(AND(J365&lt;&gt;"",A366&lt;&gt;""),J365,""))</f>
        <v/>
      </c>
    </row>
    <row r="367" spans="1:10" x14ac:dyDescent="0.25">
      <c r="A367" s="16" t="str">
        <f>IF(I366="","",IF(A366&gt;='Investicijų skaičiuoklė'!$E$9*p,"",A366+1))</f>
        <v/>
      </c>
      <c r="B367" s="27" t="str">
        <f>IF(A367="","",IF(p=52,B366+7,IF(p=26,B366+14,IF(p=24,IF(MOD(A367,2)=0,EDATE('Investicijų skaičiuoklė'!$E$10,A367/2),B366+14),IF(DAY(DATE(YEAR('Investicijų skaičiuoklė'!$E$10),MONTH('Investicijų skaičiuoklė'!$E$10)+(A367-1)*(12/p),DAY('Investicijų skaičiuoklė'!$E$10)))&lt;&gt;DAY('Investicijų skaičiuoklė'!$E$10),DATE(YEAR('Investicijų skaičiuoklė'!$E$10),MONTH('Investicijų skaičiuoklė'!$E$10)+A367*(12/p)+1,0),DATE(YEAR('Investicijų skaičiuoklė'!$E$10),MONTH('Investicijų skaičiuoklė'!$E$10)+A367*(12/p),DAY('Investicijų skaičiuoklė'!$E$10)))))))</f>
        <v/>
      </c>
      <c r="C367" s="29" t="str">
        <f t="shared" si="15"/>
        <v/>
      </c>
      <c r="D367" s="29" t="str">
        <f t="shared" si="16"/>
        <v/>
      </c>
      <c r="E367" s="29" t="str">
        <f>IF(A367="","",A+SUM($D$2:D366))</f>
        <v/>
      </c>
      <c r="F367" s="29" t="str">
        <f>IF(A367="","",SUM(D$1:D367)+PV)</f>
        <v/>
      </c>
      <c r="G367" s="29" t="str">
        <f>IF(A367="","",IF(INV_Parinktys!$B$17=INV_Parinktys!$A$10,I366*( (1+rate)^(B367-B366)-1 ),I366*rate))</f>
        <v/>
      </c>
      <c r="H367" s="29" t="str">
        <f>IF(D367="","",SUM(G$1:G367))</f>
        <v/>
      </c>
      <c r="I367" s="29" t="str">
        <f t="shared" si="17"/>
        <v/>
      </c>
      <c r="J367" s="28" t="str">
        <f ca="1">_xlfn.IFNA(INDEX(Paskola_LNT!$I$2:$I$1000,MATCH(INV_Lentele!B367,Paskola_LNT!$B$2:$B$1000,0)),IF(AND(J366&lt;&gt;"",A367&lt;&gt;""),J366,""))</f>
        <v/>
      </c>
    </row>
    <row r="368" spans="1:10" x14ac:dyDescent="0.25">
      <c r="A368" s="16" t="str">
        <f>IF(I367="","",IF(A367&gt;='Investicijų skaičiuoklė'!$E$9*p,"",A367+1))</f>
        <v/>
      </c>
      <c r="B368" s="27" t="str">
        <f>IF(A368="","",IF(p=52,B367+7,IF(p=26,B367+14,IF(p=24,IF(MOD(A368,2)=0,EDATE('Investicijų skaičiuoklė'!$E$10,A368/2),B367+14),IF(DAY(DATE(YEAR('Investicijų skaičiuoklė'!$E$10),MONTH('Investicijų skaičiuoklė'!$E$10)+(A368-1)*(12/p),DAY('Investicijų skaičiuoklė'!$E$10)))&lt;&gt;DAY('Investicijų skaičiuoklė'!$E$10),DATE(YEAR('Investicijų skaičiuoklė'!$E$10),MONTH('Investicijų skaičiuoklė'!$E$10)+A368*(12/p)+1,0),DATE(YEAR('Investicijų skaičiuoklė'!$E$10),MONTH('Investicijų skaičiuoklė'!$E$10)+A368*(12/p),DAY('Investicijų skaičiuoklė'!$E$10)))))))</f>
        <v/>
      </c>
      <c r="C368" s="29" t="str">
        <f t="shared" si="15"/>
        <v/>
      </c>
      <c r="D368" s="29" t="str">
        <f t="shared" si="16"/>
        <v/>
      </c>
      <c r="E368" s="29" t="str">
        <f>IF(A368="","",A+SUM($D$2:D367))</f>
        <v/>
      </c>
      <c r="F368" s="29" t="str">
        <f>IF(A368="","",SUM(D$1:D368)+PV)</f>
        <v/>
      </c>
      <c r="G368" s="29" t="str">
        <f>IF(A368="","",IF(INV_Parinktys!$B$17=INV_Parinktys!$A$10,I367*( (1+rate)^(B368-B367)-1 ),I367*rate))</f>
        <v/>
      </c>
      <c r="H368" s="29" t="str">
        <f>IF(D368="","",SUM(G$1:G368))</f>
        <v/>
      </c>
      <c r="I368" s="29" t="str">
        <f t="shared" si="17"/>
        <v/>
      </c>
      <c r="J368" s="28" t="str">
        <f ca="1">_xlfn.IFNA(INDEX(Paskola_LNT!$I$2:$I$1000,MATCH(INV_Lentele!B368,Paskola_LNT!$B$2:$B$1000,0)),IF(AND(J367&lt;&gt;"",A368&lt;&gt;""),J367,""))</f>
        <v/>
      </c>
    </row>
    <row r="369" spans="1:10" x14ac:dyDescent="0.25">
      <c r="A369" s="16" t="str">
        <f>IF(I368="","",IF(A368&gt;='Investicijų skaičiuoklė'!$E$9*p,"",A368+1))</f>
        <v/>
      </c>
      <c r="B369" s="27" t="str">
        <f>IF(A369="","",IF(p=52,B368+7,IF(p=26,B368+14,IF(p=24,IF(MOD(A369,2)=0,EDATE('Investicijų skaičiuoklė'!$E$10,A369/2),B368+14),IF(DAY(DATE(YEAR('Investicijų skaičiuoklė'!$E$10),MONTH('Investicijų skaičiuoklė'!$E$10)+(A369-1)*(12/p),DAY('Investicijų skaičiuoklė'!$E$10)))&lt;&gt;DAY('Investicijų skaičiuoklė'!$E$10),DATE(YEAR('Investicijų skaičiuoklė'!$E$10),MONTH('Investicijų skaičiuoklė'!$E$10)+A369*(12/p)+1,0),DATE(YEAR('Investicijų skaičiuoklė'!$E$10),MONTH('Investicijų skaičiuoklė'!$E$10)+A369*(12/p),DAY('Investicijų skaičiuoklė'!$E$10)))))))</f>
        <v/>
      </c>
      <c r="C369" s="29" t="str">
        <f t="shared" si="15"/>
        <v/>
      </c>
      <c r="D369" s="29" t="str">
        <f t="shared" si="16"/>
        <v/>
      </c>
      <c r="E369" s="29" t="str">
        <f>IF(A369="","",A+SUM($D$2:D368))</f>
        <v/>
      </c>
      <c r="F369" s="29" t="str">
        <f>IF(A369="","",SUM(D$1:D369)+PV)</f>
        <v/>
      </c>
      <c r="G369" s="29" t="str">
        <f>IF(A369="","",IF(INV_Parinktys!$B$17=INV_Parinktys!$A$10,I368*( (1+rate)^(B369-B368)-1 ),I368*rate))</f>
        <v/>
      </c>
      <c r="H369" s="29" t="str">
        <f>IF(D369="","",SUM(G$1:G369))</f>
        <v/>
      </c>
      <c r="I369" s="29" t="str">
        <f t="shared" si="17"/>
        <v/>
      </c>
      <c r="J369" s="28" t="str">
        <f ca="1">_xlfn.IFNA(INDEX(Paskola_LNT!$I$2:$I$1000,MATCH(INV_Lentele!B369,Paskola_LNT!$B$2:$B$1000,0)),IF(AND(J368&lt;&gt;"",A369&lt;&gt;""),J368,""))</f>
        <v/>
      </c>
    </row>
    <row r="370" spans="1:10" x14ac:dyDescent="0.25">
      <c r="A370" s="16" t="str">
        <f>IF(I369="","",IF(A369&gt;='Investicijų skaičiuoklė'!$E$9*p,"",A369+1))</f>
        <v/>
      </c>
      <c r="B370" s="27" t="str">
        <f>IF(A370="","",IF(p=52,B369+7,IF(p=26,B369+14,IF(p=24,IF(MOD(A370,2)=0,EDATE('Investicijų skaičiuoklė'!$E$10,A370/2),B369+14),IF(DAY(DATE(YEAR('Investicijų skaičiuoklė'!$E$10),MONTH('Investicijų skaičiuoklė'!$E$10)+(A370-1)*(12/p),DAY('Investicijų skaičiuoklė'!$E$10)))&lt;&gt;DAY('Investicijų skaičiuoklė'!$E$10),DATE(YEAR('Investicijų skaičiuoklė'!$E$10),MONTH('Investicijų skaičiuoklė'!$E$10)+A370*(12/p)+1,0),DATE(YEAR('Investicijų skaičiuoklė'!$E$10),MONTH('Investicijų skaičiuoklė'!$E$10)+A370*(12/p),DAY('Investicijų skaičiuoklė'!$E$10)))))))</f>
        <v/>
      </c>
      <c r="C370" s="29" t="str">
        <f t="shared" si="15"/>
        <v/>
      </c>
      <c r="D370" s="29" t="str">
        <f t="shared" si="16"/>
        <v/>
      </c>
      <c r="E370" s="29" t="str">
        <f>IF(A370="","",A+SUM($D$2:D369))</f>
        <v/>
      </c>
      <c r="F370" s="29" t="str">
        <f>IF(A370="","",SUM(D$1:D370)+PV)</f>
        <v/>
      </c>
      <c r="G370" s="29" t="str">
        <f>IF(A370="","",IF(INV_Parinktys!$B$17=INV_Parinktys!$A$10,I369*( (1+rate)^(B370-B369)-1 ),I369*rate))</f>
        <v/>
      </c>
      <c r="H370" s="29" t="str">
        <f>IF(D370="","",SUM(G$1:G370))</f>
        <v/>
      </c>
      <c r="I370" s="29" t="str">
        <f t="shared" si="17"/>
        <v/>
      </c>
      <c r="J370" s="28" t="str">
        <f ca="1">_xlfn.IFNA(INDEX(Paskola_LNT!$I$2:$I$1000,MATCH(INV_Lentele!B370,Paskola_LNT!$B$2:$B$1000,0)),IF(AND(J369&lt;&gt;"",A370&lt;&gt;""),J369,""))</f>
        <v/>
      </c>
    </row>
    <row r="371" spans="1:10" x14ac:dyDescent="0.25">
      <c r="A371" s="16" t="str">
        <f>IF(I370="","",IF(A370&gt;='Investicijų skaičiuoklė'!$E$9*p,"",A370+1))</f>
        <v/>
      </c>
      <c r="B371" s="27" t="str">
        <f>IF(A371="","",IF(p=52,B370+7,IF(p=26,B370+14,IF(p=24,IF(MOD(A371,2)=0,EDATE('Investicijų skaičiuoklė'!$E$10,A371/2),B370+14),IF(DAY(DATE(YEAR('Investicijų skaičiuoklė'!$E$10),MONTH('Investicijų skaičiuoklė'!$E$10)+(A371-1)*(12/p),DAY('Investicijų skaičiuoklė'!$E$10)))&lt;&gt;DAY('Investicijų skaičiuoklė'!$E$10),DATE(YEAR('Investicijų skaičiuoklė'!$E$10),MONTH('Investicijų skaičiuoklė'!$E$10)+A371*(12/p)+1,0),DATE(YEAR('Investicijų skaičiuoklė'!$E$10),MONTH('Investicijų skaičiuoklė'!$E$10)+A371*(12/p),DAY('Investicijų skaičiuoklė'!$E$10)))))))</f>
        <v/>
      </c>
      <c r="C371" s="29" t="str">
        <f t="shared" si="15"/>
        <v/>
      </c>
      <c r="D371" s="29" t="str">
        <f t="shared" si="16"/>
        <v/>
      </c>
      <c r="E371" s="29" t="str">
        <f>IF(A371="","",A+SUM($D$2:D370))</f>
        <v/>
      </c>
      <c r="F371" s="29" t="str">
        <f>IF(A371="","",SUM(D$1:D371)+PV)</f>
        <v/>
      </c>
      <c r="G371" s="29" t="str">
        <f>IF(A371="","",IF(INV_Parinktys!$B$17=INV_Parinktys!$A$10,I370*( (1+rate)^(B371-B370)-1 ),I370*rate))</f>
        <v/>
      </c>
      <c r="H371" s="29" t="str">
        <f>IF(D371="","",SUM(G$1:G371))</f>
        <v/>
      </c>
      <c r="I371" s="29" t="str">
        <f t="shared" si="17"/>
        <v/>
      </c>
      <c r="J371" s="28" t="str">
        <f ca="1">_xlfn.IFNA(INDEX(Paskola_LNT!$I$2:$I$1000,MATCH(INV_Lentele!B371,Paskola_LNT!$B$2:$B$1000,0)),IF(AND(J370&lt;&gt;"",A371&lt;&gt;""),J370,""))</f>
        <v/>
      </c>
    </row>
    <row r="372" spans="1:10" x14ac:dyDescent="0.25">
      <c r="A372" s="16" t="str">
        <f>IF(I371="","",IF(A371&gt;='Investicijų skaičiuoklė'!$E$9*p,"",A371+1))</f>
        <v/>
      </c>
      <c r="B372" s="27" t="str">
        <f>IF(A372="","",IF(p=52,B371+7,IF(p=26,B371+14,IF(p=24,IF(MOD(A372,2)=0,EDATE('Investicijų skaičiuoklė'!$E$10,A372/2),B371+14),IF(DAY(DATE(YEAR('Investicijų skaičiuoklė'!$E$10),MONTH('Investicijų skaičiuoklė'!$E$10)+(A372-1)*(12/p),DAY('Investicijų skaičiuoklė'!$E$10)))&lt;&gt;DAY('Investicijų skaičiuoklė'!$E$10),DATE(YEAR('Investicijų skaičiuoklė'!$E$10),MONTH('Investicijų skaičiuoklė'!$E$10)+A372*(12/p)+1,0),DATE(YEAR('Investicijų skaičiuoklė'!$E$10),MONTH('Investicijų skaičiuoklė'!$E$10)+A372*(12/p),DAY('Investicijų skaičiuoklė'!$E$10)))))))</f>
        <v/>
      </c>
      <c r="C372" s="29" t="str">
        <f t="shared" si="15"/>
        <v/>
      </c>
      <c r="D372" s="29" t="str">
        <f t="shared" si="16"/>
        <v/>
      </c>
      <c r="E372" s="29" t="str">
        <f>IF(A372="","",A+SUM($D$2:D371))</f>
        <v/>
      </c>
      <c r="F372" s="29" t="str">
        <f>IF(A372="","",SUM(D$1:D372)+PV)</f>
        <v/>
      </c>
      <c r="G372" s="29" t="str">
        <f>IF(A372="","",IF(INV_Parinktys!$B$17=INV_Parinktys!$A$10,I371*( (1+rate)^(B372-B371)-1 ),I371*rate))</f>
        <v/>
      </c>
      <c r="H372" s="29" t="str">
        <f>IF(D372="","",SUM(G$1:G372))</f>
        <v/>
      </c>
      <c r="I372" s="29" t="str">
        <f t="shared" si="17"/>
        <v/>
      </c>
      <c r="J372" s="28" t="str">
        <f ca="1">_xlfn.IFNA(INDEX(Paskola_LNT!$I$2:$I$1000,MATCH(INV_Lentele!B372,Paskola_LNT!$B$2:$B$1000,0)),IF(AND(J371&lt;&gt;"",A372&lt;&gt;""),J371,""))</f>
        <v/>
      </c>
    </row>
    <row r="373" spans="1:10" x14ac:dyDescent="0.25">
      <c r="A373" s="16" t="str">
        <f>IF(I372="","",IF(A372&gt;='Investicijų skaičiuoklė'!$E$9*p,"",A372+1))</f>
        <v/>
      </c>
      <c r="B373" s="27" t="str">
        <f>IF(A373="","",IF(p=52,B372+7,IF(p=26,B372+14,IF(p=24,IF(MOD(A373,2)=0,EDATE('Investicijų skaičiuoklė'!$E$10,A373/2),B372+14),IF(DAY(DATE(YEAR('Investicijų skaičiuoklė'!$E$10),MONTH('Investicijų skaičiuoklė'!$E$10)+(A373-1)*(12/p),DAY('Investicijų skaičiuoklė'!$E$10)))&lt;&gt;DAY('Investicijų skaičiuoklė'!$E$10),DATE(YEAR('Investicijų skaičiuoklė'!$E$10),MONTH('Investicijų skaičiuoklė'!$E$10)+A373*(12/p)+1,0),DATE(YEAR('Investicijų skaičiuoklė'!$E$10),MONTH('Investicijų skaičiuoklė'!$E$10)+A373*(12/p),DAY('Investicijų skaičiuoklė'!$E$10)))))))</f>
        <v/>
      </c>
      <c r="C373" s="29" t="str">
        <f t="shared" si="15"/>
        <v/>
      </c>
      <c r="D373" s="29" t="str">
        <f t="shared" si="16"/>
        <v/>
      </c>
      <c r="E373" s="29" t="str">
        <f>IF(A373="","",A+SUM($D$2:D372))</f>
        <v/>
      </c>
      <c r="F373" s="29" t="str">
        <f>IF(A373="","",SUM(D$1:D373)+PV)</f>
        <v/>
      </c>
      <c r="G373" s="29" t="str">
        <f>IF(A373="","",IF(INV_Parinktys!$B$17=INV_Parinktys!$A$10,I372*( (1+rate)^(B373-B372)-1 ),I372*rate))</f>
        <v/>
      </c>
      <c r="H373" s="29" t="str">
        <f>IF(D373="","",SUM(G$1:G373))</f>
        <v/>
      </c>
      <c r="I373" s="29" t="str">
        <f t="shared" si="17"/>
        <v/>
      </c>
      <c r="J373" s="28" t="str">
        <f ca="1">_xlfn.IFNA(INDEX(Paskola_LNT!$I$2:$I$1000,MATCH(INV_Lentele!B373,Paskola_LNT!$B$2:$B$1000,0)),IF(AND(J372&lt;&gt;"",A373&lt;&gt;""),J372,""))</f>
        <v/>
      </c>
    </row>
    <row r="374" spans="1:10" x14ac:dyDescent="0.25">
      <c r="A374" s="16" t="str">
        <f>IF(I373="","",IF(A373&gt;='Investicijų skaičiuoklė'!$E$9*p,"",A373+1))</f>
        <v/>
      </c>
      <c r="B374" s="27" t="str">
        <f>IF(A374="","",IF(p=52,B373+7,IF(p=26,B373+14,IF(p=24,IF(MOD(A374,2)=0,EDATE('Investicijų skaičiuoklė'!$E$10,A374/2),B373+14),IF(DAY(DATE(YEAR('Investicijų skaičiuoklė'!$E$10),MONTH('Investicijų skaičiuoklė'!$E$10)+(A374-1)*(12/p),DAY('Investicijų skaičiuoklė'!$E$10)))&lt;&gt;DAY('Investicijų skaičiuoklė'!$E$10),DATE(YEAR('Investicijų skaičiuoklė'!$E$10),MONTH('Investicijų skaičiuoklė'!$E$10)+A374*(12/p)+1,0),DATE(YEAR('Investicijų skaičiuoklė'!$E$10),MONTH('Investicijų skaičiuoklė'!$E$10)+A374*(12/p),DAY('Investicijų skaičiuoklė'!$E$10)))))))</f>
        <v/>
      </c>
      <c r="C374" s="29" t="str">
        <f t="shared" si="15"/>
        <v/>
      </c>
      <c r="D374" s="29" t="str">
        <f t="shared" si="16"/>
        <v/>
      </c>
      <c r="E374" s="29" t="str">
        <f>IF(A374="","",A+SUM($D$2:D373))</f>
        <v/>
      </c>
      <c r="F374" s="29" t="str">
        <f>IF(A374="","",SUM(D$1:D374)+PV)</f>
        <v/>
      </c>
      <c r="G374" s="29" t="str">
        <f>IF(A374="","",IF(INV_Parinktys!$B$17=INV_Parinktys!$A$10,I373*( (1+rate)^(B374-B373)-1 ),I373*rate))</f>
        <v/>
      </c>
      <c r="H374" s="29" t="str">
        <f>IF(D374="","",SUM(G$1:G374))</f>
        <v/>
      </c>
      <c r="I374" s="29" t="str">
        <f t="shared" si="17"/>
        <v/>
      </c>
      <c r="J374" s="28" t="str">
        <f ca="1">_xlfn.IFNA(INDEX(Paskola_LNT!$I$2:$I$1000,MATCH(INV_Lentele!B374,Paskola_LNT!$B$2:$B$1000,0)),IF(AND(J373&lt;&gt;"",A374&lt;&gt;""),J373,""))</f>
        <v/>
      </c>
    </row>
    <row r="375" spans="1:10" x14ac:dyDescent="0.25">
      <c r="A375" s="16" t="str">
        <f>IF(I374="","",IF(A374&gt;='Investicijų skaičiuoklė'!$E$9*p,"",A374+1))</f>
        <v/>
      </c>
      <c r="B375" s="27" t="str">
        <f>IF(A375="","",IF(p=52,B374+7,IF(p=26,B374+14,IF(p=24,IF(MOD(A375,2)=0,EDATE('Investicijų skaičiuoklė'!$E$10,A375/2),B374+14),IF(DAY(DATE(YEAR('Investicijų skaičiuoklė'!$E$10),MONTH('Investicijų skaičiuoklė'!$E$10)+(A375-1)*(12/p),DAY('Investicijų skaičiuoklė'!$E$10)))&lt;&gt;DAY('Investicijų skaičiuoklė'!$E$10),DATE(YEAR('Investicijų skaičiuoklė'!$E$10),MONTH('Investicijų skaičiuoklė'!$E$10)+A375*(12/p)+1,0),DATE(YEAR('Investicijų skaičiuoklė'!$E$10),MONTH('Investicijų skaičiuoklė'!$E$10)+A375*(12/p),DAY('Investicijų skaičiuoklė'!$E$10)))))))</f>
        <v/>
      </c>
      <c r="C375" s="29" t="str">
        <f t="shared" si="15"/>
        <v/>
      </c>
      <c r="D375" s="29" t="str">
        <f t="shared" si="16"/>
        <v/>
      </c>
      <c r="E375" s="29" t="str">
        <f>IF(A375="","",A+SUM($D$2:D374))</f>
        <v/>
      </c>
      <c r="F375" s="29" t="str">
        <f>IF(A375="","",SUM(D$1:D375)+PV)</f>
        <v/>
      </c>
      <c r="G375" s="29" t="str">
        <f>IF(A375="","",IF(INV_Parinktys!$B$17=INV_Parinktys!$A$10,I374*( (1+rate)^(B375-B374)-1 ),I374*rate))</f>
        <v/>
      </c>
      <c r="H375" s="29" t="str">
        <f>IF(D375="","",SUM(G$1:G375))</f>
        <v/>
      </c>
      <c r="I375" s="29" t="str">
        <f t="shared" si="17"/>
        <v/>
      </c>
      <c r="J375" s="28" t="str">
        <f ca="1">_xlfn.IFNA(INDEX(Paskola_LNT!$I$2:$I$1000,MATCH(INV_Lentele!B375,Paskola_LNT!$B$2:$B$1000,0)),IF(AND(J374&lt;&gt;"",A375&lt;&gt;""),J374,""))</f>
        <v/>
      </c>
    </row>
    <row r="376" spans="1:10" x14ac:dyDescent="0.25">
      <c r="A376" s="16" t="str">
        <f>IF(I375="","",IF(A375&gt;='Investicijų skaičiuoklė'!$E$9*p,"",A375+1))</f>
        <v/>
      </c>
      <c r="B376" s="27" t="str">
        <f>IF(A376="","",IF(p=52,B375+7,IF(p=26,B375+14,IF(p=24,IF(MOD(A376,2)=0,EDATE('Investicijų skaičiuoklė'!$E$10,A376/2),B375+14),IF(DAY(DATE(YEAR('Investicijų skaičiuoklė'!$E$10),MONTH('Investicijų skaičiuoklė'!$E$10)+(A376-1)*(12/p),DAY('Investicijų skaičiuoklė'!$E$10)))&lt;&gt;DAY('Investicijų skaičiuoklė'!$E$10),DATE(YEAR('Investicijų skaičiuoklė'!$E$10),MONTH('Investicijų skaičiuoklė'!$E$10)+A376*(12/p)+1,0),DATE(YEAR('Investicijų skaičiuoklė'!$E$10),MONTH('Investicijų skaičiuoklė'!$E$10)+A376*(12/p),DAY('Investicijų skaičiuoklė'!$E$10)))))))</f>
        <v/>
      </c>
      <c r="C376" s="29" t="str">
        <f t="shared" si="15"/>
        <v/>
      </c>
      <c r="D376" s="29" t="str">
        <f t="shared" si="16"/>
        <v/>
      </c>
      <c r="E376" s="29" t="str">
        <f>IF(A376="","",A+SUM($D$2:D375))</f>
        <v/>
      </c>
      <c r="F376" s="29" t="str">
        <f>IF(A376="","",SUM(D$1:D376)+PV)</f>
        <v/>
      </c>
      <c r="G376" s="29" t="str">
        <f>IF(A376="","",IF(INV_Parinktys!$B$17=INV_Parinktys!$A$10,I375*( (1+rate)^(B376-B375)-1 ),I375*rate))</f>
        <v/>
      </c>
      <c r="H376" s="29" t="str">
        <f>IF(D376="","",SUM(G$1:G376))</f>
        <v/>
      </c>
      <c r="I376" s="29" t="str">
        <f t="shared" si="17"/>
        <v/>
      </c>
      <c r="J376" s="28" t="str">
        <f ca="1">_xlfn.IFNA(INDEX(Paskola_LNT!$I$2:$I$1000,MATCH(INV_Lentele!B376,Paskola_LNT!$B$2:$B$1000,0)),IF(AND(J375&lt;&gt;"",A376&lt;&gt;""),J375,""))</f>
        <v/>
      </c>
    </row>
    <row r="377" spans="1:10" x14ac:dyDescent="0.25">
      <c r="A377" s="16" t="str">
        <f>IF(I376="","",IF(A376&gt;='Investicijų skaičiuoklė'!$E$9*p,"",A376+1))</f>
        <v/>
      </c>
      <c r="B377" s="27" t="str">
        <f>IF(A377="","",IF(p=52,B376+7,IF(p=26,B376+14,IF(p=24,IF(MOD(A377,2)=0,EDATE('Investicijų skaičiuoklė'!$E$10,A377/2),B376+14),IF(DAY(DATE(YEAR('Investicijų skaičiuoklė'!$E$10),MONTH('Investicijų skaičiuoklė'!$E$10)+(A377-1)*(12/p),DAY('Investicijų skaičiuoklė'!$E$10)))&lt;&gt;DAY('Investicijų skaičiuoklė'!$E$10),DATE(YEAR('Investicijų skaičiuoklė'!$E$10),MONTH('Investicijų skaičiuoklė'!$E$10)+A377*(12/p)+1,0),DATE(YEAR('Investicijų skaičiuoklė'!$E$10),MONTH('Investicijų skaičiuoklė'!$E$10)+A377*(12/p),DAY('Investicijų skaičiuoklė'!$E$10)))))))</f>
        <v/>
      </c>
      <c r="C377" s="29" t="str">
        <f t="shared" si="15"/>
        <v/>
      </c>
      <c r="D377" s="29" t="str">
        <f t="shared" si="16"/>
        <v/>
      </c>
      <c r="E377" s="29" t="str">
        <f>IF(A377="","",A+SUM($D$2:D376))</f>
        <v/>
      </c>
      <c r="F377" s="29" t="str">
        <f>IF(A377="","",SUM(D$1:D377)+PV)</f>
        <v/>
      </c>
      <c r="G377" s="29" t="str">
        <f>IF(A377="","",IF(INV_Parinktys!$B$17=INV_Parinktys!$A$10,I376*( (1+rate)^(B377-B376)-1 ),I376*rate))</f>
        <v/>
      </c>
      <c r="H377" s="29" t="str">
        <f>IF(D377="","",SUM(G$1:G377))</f>
        <v/>
      </c>
      <c r="I377" s="29" t="str">
        <f t="shared" si="17"/>
        <v/>
      </c>
      <c r="J377" s="28" t="str">
        <f ca="1">_xlfn.IFNA(INDEX(Paskola_LNT!$I$2:$I$1000,MATCH(INV_Lentele!B377,Paskola_LNT!$B$2:$B$1000,0)),IF(AND(J376&lt;&gt;"",A377&lt;&gt;""),J376,""))</f>
        <v/>
      </c>
    </row>
    <row r="378" spans="1:10" x14ac:dyDescent="0.25">
      <c r="A378" s="16" t="str">
        <f>IF(I377="","",IF(A377&gt;='Investicijų skaičiuoklė'!$E$9*p,"",A377+1))</f>
        <v/>
      </c>
      <c r="B378" s="27" t="str">
        <f>IF(A378="","",IF(p=52,B377+7,IF(p=26,B377+14,IF(p=24,IF(MOD(A378,2)=0,EDATE('Investicijų skaičiuoklė'!$E$10,A378/2),B377+14),IF(DAY(DATE(YEAR('Investicijų skaičiuoklė'!$E$10),MONTH('Investicijų skaičiuoklė'!$E$10)+(A378-1)*(12/p),DAY('Investicijų skaičiuoklė'!$E$10)))&lt;&gt;DAY('Investicijų skaičiuoklė'!$E$10),DATE(YEAR('Investicijų skaičiuoklė'!$E$10),MONTH('Investicijų skaičiuoklė'!$E$10)+A378*(12/p)+1,0),DATE(YEAR('Investicijų skaičiuoklė'!$E$10),MONTH('Investicijų skaičiuoklė'!$E$10)+A378*(12/p),DAY('Investicijų skaičiuoklė'!$E$10)))))))</f>
        <v/>
      </c>
      <c r="C378" s="29" t="str">
        <f t="shared" si="15"/>
        <v/>
      </c>
      <c r="D378" s="29" t="str">
        <f t="shared" si="16"/>
        <v/>
      </c>
      <c r="E378" s="29" t="str">
        <f>IF(A378="","",A+SUM($D$2:D377))</f>
        <v/>
      </c>
      <c r="F378" s="29" t="str">
        <f>IF(A378="","",SUM(D$1:D378)+PV)</f>
        <v/>
      </c>
      <c r="G378" s="29" t="str">
        <f>IF(A378="","",IF(INV_Parinktys!$B$17=INV_Parinktys!$A$10,I377*( (1+rate)^(B378-B377)-1 ),I377*rate))</f>
        <v/>
      </c>
      <c r="H378" s="29" t="str">
        <f>IF(D378="","",SUM(G$1:G378))</f>
        <v/>
      </c>
      <c r="I378" s="29" t="str">
        <f t="shared" si="17"/>
        <v/>
      </c>
      <c r="J378" s="28" t="str">
        <f ca="1">_xlfn.IFNA(INDEX(Paskola_LNT!$I$2:$I$1000,MATCH(INV_Lentele!B378,Paskola_LNT!$B$2:$B$1000,0)),IF(AND(J377&lt;&gt;"",A378&lt;&gt;""),J377,""))</f>
        <v/>
      </c>
    </row>
    <row r="379" spans="1:10" x14ac:dyDescent="0.25">
      <c r="A379" s="16" t="str">
        <f>IF(I378="","",IF(A378&gt;='Investicijų skaičiuoklė'!$E$9*p,"",A378+1))</f>
        <v/>
      </c>
      <c r="B379" s="27" t="str">
        <f>IF(A379="","",IF(p=52,B378+7,IF(p=26,B378+14,IF(p=24,IF(MOD(A379,2)=0,EDATE('Investicijų skaičiuoklė'!$E$10,A379/2),B378+14),IF(DAY(DATE(YEAR('Investicijų skaičiuoklė'!$E$10),MONTH('Investicijų skaičiuoklė'!$E$10)+(A379-1)*(12/p),DAY('Investicijų skaičiuoklė'!$E$10)))&lt;&gt;DAY('Investicijų skaičiuoklė'!$E$10),DATE(YEAR('Investicijų skaičiuoklė'!$E$10),MONTH('Investicijų skaičiuoklė'!$E$10)+A379*(12/p)+1,0),DATE(YEAR('Investicijų skaičiuoklė'!$E$10),MONTH('Investicijų skaičiuoklė'!$E$10)+A379*(12/p),DAY('Investicijų skaičiuoklė'!$E$10)))))))</f>
        <v/>
      </c>
      <c r="C379" s="29" t="str">
        <f t="shared" si="15"/>
        <v/>
      </c>
      <c r="D379" s="29" t="str">
        <f t="shared" si="16"/>
        <v/>
      </c>
      <c r="E379" s="29" t="str">
        <f>IF(A379="","",A+SUM($D$2:D378))</f>
        <v/>
      </c>
      <c r="F379" s="29" t="str">
        <f>IF(A379="","",SUM(D$1:D379)+PV)</f>
        <v/>
      </c>
      <c r="G379" s="29" t="str">
        <f>IF(A379="","",IF(INV_Parinktys!$B$17=INV_Parinktys!$A$10,I378*( (1+rate)^(B379-B378)-1 ),I378*rate))</f>
        <v/>
      </c>
      <c r="H379" s="29" t="str">
        <f>IF(D379="","",SUM(G$1:G379))</f>
        <v/>
      </c>
      <c r="I379" s="29" t="str">
        <f t="shared" si="17"/>
        <v/>
      </c>
      <c r="J379" s="28" t="str">
        <f ca="1">_xlfn.IFNA(INDEX(Paskola_LNT!$I$2:$I$1000,MATCH(INV_Lentele!B379,Paskola_LNT!$B$2:$B$1000,0)),IF(AND(J378&lt;&gt;"",A379&lt;&gt;""),J378,""))</f>
        <v/>
      </c>
    </row>
    <row r="380" spans="1:10" x14ac:dyDescent="0.25">
      <c r="A380" s="16" t="str">
        <f>IF(I379="","",IF(A379&gt;='Investicijų skaičiuoklė'!$E$9*p,"",A379+1))</f>
        <v/>
      </c>
      <c r="B380" s="27" t="str">
        <f>IF(A380="","",IF(p=52,B379+7,IF(p=26,B379+14,IF(p=24,IF(MOD(A380,2)=0,EDATE('Investicijų skaičiuoklė'!$E$10,A380/2),B379+14),IF(DAY(DATE(YEAR('Investicijų skaičiuoklė'!$E$10),MONTH('Investicijų skaičiuoklė'!$E$10)+(A380-1)*(12/p),DAY('Investicijų skaičiuoklė'!$E$10)))&lt;&gt;DAY('Investicijų skaičiuoklė'!$E$10),DATE(YEAR('Investicijų skaičiuoklė'!$E$10),MONTH('Investicijų skaičiuoklė'!$E$10)+A380*(12/p)+1,0),DATE(YEAR('Investicijų skaičiuoklė'!$E$10),MONTH('Investicijų skaičiuoklė'!$E$10)+A380*(12/p),DAY('Investicijų skaičiuoklė'!$E$10)))))))</f>
        <v/>
      </c>
      <c r="C380" s="29" t="str">
        <f t="shared" si="15"/>
        <v/>
      </c>
      <c r="D380" s="29" t="str">
        <f t="shared" si="16"/>
        <v/>
      </c>
      <c r="E380" s="29" t="str">
        <f>IF(A380="","",A+SUM($D$2:D379))</f>
        <v/>
      </c>
      <c r="F380" s="29" t="str">
        <f>IF(A380="","",SUM(D$1:D380)+PV)</f>
        <v/>
      </c>
      <c r="G380" s="29" t="str">
        <f>IF(A380="","",IF(INV_Parinktys!$B$17=INV_Parinktys!$A$10,I379*( (1+rate)^(B380-B379)-1 ),I379*rate))</f>
        <v/>
      </c>
      <c r="H380" s="29" t="str">
        <f>IF(D380="","",SUM(G$1:G380))</f>
        <v/>
      </c>
      <c r="I380" s="29" t="str">
        <f t="shared" si="17"/>
        <v/>
      </c>
      <c r="J380" s="28" t="str">
        <f ca="1">_xlfn.IFNA(INDEX(Paskola_LNT!$I$2:$I$1000,MATCH(INV_Lentele!B380,Paskola_LNT!$B$2:$B$1000,0)),IF(AND(J379&lt;&gt;"",A380&lt;&gt;""),J379,""))</f>
        <v/>
      </c>
    </row>
    <row r="381" spans="1:10" x14ac:dyDescent="0.25">
      <c r="A381" s="16" t="str">
        <f>IF(I380="","",IF(A380&gt;='Investicijų skaičiuoklė'!$E$9*p,"",A380+1))</f>
        <v/>
      </c>
      <c r="B381" s="27" t="str">
        <f>IF(A381="","",IF(p=52,B380+7,IF(p=26,B380+14,IF(p=24,IF(MOD(A381,2)=0,EDATE('Investicijų skaičiuoklė'!$E$10,A381/2),B380+14),IF(DAY(DATE(YEAR('Investicijų skaičiuoklė'!$E$10),MONTH('Investicijų skaičiuoklė'!$E$10)+(A381-1)*(12/p),DAY('Investicijų skaičiuoklė'!$E$10)))&lt;&gt;DAY('Investicijų skaičiuoklė'!$E$10),DATE(YEAR('Investicijų skaičiuoklė'!$E$10),MONTH('Investicijų skaičiuoklė'!$E$10)+A381*(12/p)+1,0),DATE(YEAR('Investicijų skaičiuoklė'!$E$10),MONTH('Investicijų skaičiuoklė'!$E$10)+A381*(12/p),DAY('Investicijų skaičiuoklė'!$E$10)))))))</f>
        <v/>
      </c>
      <c r="C381" s="29" t="str">
        <f t="shared" si="15"/>
        <v/>
      </c>
      <c r="D381" s="29" t="str">
        <f t="shared" si="16"/>
        <v/>
      </c>
      <c r="E381" s="29" t="str">
        <f>IF(A381="","",A+SUM($D$2:D380))</f>
        <v/>
      </c>
      <c r="F381" s="29" t="str">
        <f>IF(A381="","",SUM(D$1:D381)+PV)</f>
        <v/>
      </c>
      <c r="G381" s="29" t="str">
        <f>IF(A381="","",IF(INV_Parinktys!$B$17=INV_Parinktys!$A$10,I380*( (1+rate)^(B381-B380)-1 ),I380*rate))</f>
        <v/>
      </c>
      <c r="H381" s="29" t="str">
        <f>IF(D381="","",SUM(G$1:G381))</f>
        <v/>
      </c>
      <c r="I381" s="29" t="str">
        <f t="shared" si="17"/>
        <v/>
      </c>
      <c r="J381" s="28" t="str">
        <f ca="1">_xlfn.IFNA(INDEX(Paskola_LNT!$I$2:$I$1000,MATCH(INV_Lentele!B381,Paskola_LNT!$B$2:$B$1000,0)),IF(AND(J380&lt;&gt;"",A381&lt;&gt;""),J380,""))</f>
        <v/>
      </c>
    </row>
    <row r="382" spans="1:10" x14ac:dyDescent="0.25">
      <c r="A382" s="16" t="str">
        <f>IF(I381="","",IF(A381&gt;='Investicijų skaičiuoklė'!$E$9*p,"",A381+1))</f>
        <v/>
      </c>
      <c r="B382" s="27" t="str">
        <f>IF(A382="","",IF(p=52,B381+7,IF(p=26,B381+14,IF(p=24,IF(MOD(A382,2)=0,EDATE('Investicijų skaičiuoklė'!$E$10,A382/2),B381+14),IF(DAY(DATE(YEAR('Investicijų skaičiuoklė'!$E$10),MONTH('Investicijų skaičiuoklė'!$E$10)+(A382-1)*(12/p),DAY('Investicijų skaičiuoklė'!$E$10)))&lt;&gt;DAY('Investicijų skaičiuoklė'!$E$10),DATE(YEAR('Investicijų skaičiuoklė'!$E$10),MONTH('Investicijų skaičiuoklė'!$E$10)+A382*(12/p)+1,0),DATE(YEAR('Investicijų skaičiuoklė'!$E$10),MONTH('Investicijų skaičiuoklė'!$E$10)+A382*(12/p),DAY('Investicijų skaičiuoklė'!$E$10)))))))</f>
        <v/>
      </c>
      <c r="C382" s="29" t="str">
        <f t="shared" si="15"/>
        <v/>
      </c>
      <c r="D382" s="29" t="str">
        <f t="shared" si="16"/>
        <v/>
      </c>
      <c r="E382" s="29" t="str">
        <f>IF(A382="","",A+SUM($D$2:D381))</f>
        <v/>
      </c>
      <c r="F382" s="29" t="str">
        <f>IF(A382="","",SUM(D$1:D382)+PV)</f>
        <v/>
      </c>
      <c r="G382" s="29" t="str">
        <f>IF(A382="","",IF(INV_Parinktys!$B$17=INV_Parinktys!$A$10,I381*( (1+rate)^(B382-B381)-1 ),I381*rate))</f>
        <v/>
      </c>
      <c r="H382" s="29" t="str">
        <f>IF(D382="","",SUM(G$1:G382))</f>
        <v/>
      </c>
      <c r="I382" s="29" t="str">
        <f t="shared" si="17"/>
        <v/>
      </c>
      <c r="J382" s="28" t="str">
        <f ca="1">_xlfn.IFNA(INDEX(Paskola_LNT!$I$2:$I$1000,MATCH(INV_Lentele!B382,Paskola_LNT!$B$2:$B$1000,0)),IF(AND(J381&lt;&gt;"",A382&lt;&gt;""),J381,""))</f>
        <v/>
      </c>
    </row>
    <row r="383" spans="1:10" x14ac:dyDescent="0.25">
      <c r="A383" s="16" t="str">
        <f>IF(I382="","",IF(A382&gt;='Investicijų skaičiuoklė'!$E$9*p,"",A382+1))</f>
        <v/>
      </c>
      <c r="B383" s="27" t="str">
        <f>IF(A383="","",IF(p=52,B382+7,IF(p=26,B382+14,IF(p=24,IF(MOD(A383,2)=0,EDATE('Investicijų skaičiuoklė'!$E$10,A383/2),B382+14),IF(DAY(DATE(YEAR('Investicijų skaičiuoklė'!$E$10),MONTH('Investicijų skaičiuoklė'!$E$10)+(A383-1)*(12/p),DAY('Investicijų skaičiuoklė'!$E$10)))&lt;&gt;DAY('Investicijų skaičiuoklė'!$E$10),DATE(YEAR('Investicijų skaičiuoklė'!$E$10),MONTH('Investicijų skaičiuoklė'!$E$10)+A383*(12/p)+1,0),DATE(YEAR('Investicijų skaičiuoklė'!$E$10),MONTH('Investicijų skaičiuoklė'!$E$10)+A383*(12/p),DAY('Investicijų skaičiuoklė'!$E$10)))))))</f>
        <v/>
      </c>
      <c r="C383" s="29" t="str">
        <f t="shared" si="15"/>
        <v/>
      </c>
      <c r="D383" s="29" t="str">
        <f t="shared" si="16"/>
        <v/>
      </c>
      <c r="E383" s="29" t="str">
        <f>IF(A383="","",A+SUM($D$2:D382))</f>
        <v/>
      </c>
      <c r="F383" s="29" t="str">
        <f>IF(A383="","",SUM(D$1:D383)+PV)</f>
        <v/>
      </c>
      <c r="G383" s="29" t="str">
        <f>IF(A383="","",IF(INV_Parinktys!$B$17=INV_Parinktys!$A$10,I382*( (1+rate)^(B383-B382)-1 ),I382*rate))</f>
        <v/>
      </c>
      <c r="H383" s="29" t="str">
        <f>IF(D383="","",SUM(G$1:G383))</f>
        <v/>
      </c>
      <c r="I383" s="29" t="str">
        <f t="shared" si="17"/>
        <v/>
      </c>
      <c r="J383" s="28" t="str">
        <f ca="1">_xlfn.IFNA(INDEX(Paskola_LNT!$I$2:$I$1000,MATCH(INV_Lentele!B383,Paskola_LNT!$B$2:$B$1000,0)),IF(AND(J382&lt;&gt;"",A383&lt;&gt;""),J382,""))</f>
        <v/>
      </c>
    </row>
    <row r="384" spans="1:10" x14ac:dyDescent="0.25">
      <c r="A384" s="16" t="str">
        <f>IF(I383="","",IF(A383&gt;='Investicijų skaičiuoklė'!$E$9*p,"",A383+1))</f>
        <v/>
      </c>
      <c r="B384" s="27" t="str">
        <f>IF(A384="","",IF(p=52,B383+7,IF(p=26,B383+14,IF(p=24,IF(MOD(A384,2)=0,EDATE('Investicijų skaičiuoklė'!$E$10,A384/2),B383+14),IF(DAY(DATE(YEAR('Investicijų skaičiuoklė'!$E$10),MONTH('Investicijų skaičiuoklė'!$E$10)+(A384-1)*(12/p),DAY('Investicijų skaičiuoklė'!$E$10)))&lt;&gt;DAY('Investicijų skaičiuoklė'!$E$10),DATE(YEAR('Investicijų skaičiuoklė'!$E$10),MONTH('Investicijų skaičiuoklė'!$E$10)+A384*(12/p)+1,0),DATE(YEAR('Investicijų skaičiuoklė'!$E$10),MONTH('Investicijų skaičiuoklė'!$E$10)+A384*(12/p),DAY('Investicijų skaičiuoklė'!$E$10)))))))</f>
        <v/>
      </c>
      <c r="C384" s="29" t="str">
        <f t="shared" si="15"/>
        <v/>
      </c>
      <c r="D384" s="29" t="str">
        <f t="shared" si="16"/>
        <v/>
      </c>
      <c r="E384" s="29" t="str">
        <f>IF(A384="","",A+SUM($D$2:D383))</f>
        <v/>
      </c>
      <c r="F384" s="29" t="str">
        <f>IF(A384="","",SUM(D$1:D384)+PV)</f>
        <v/>
      </c>
      <c r="G384" s="29" t="str">
        <f>IF(A384="","",IF(INV_Parinktys!$B$17=INV_Parinktys!$A$10,I383*( (1+rate)^(B384-B383)-1 ),I383*rate))</f>
        <v/>
      </c>
      <c r="H384" s="29" t="str">
        <f>IF(D384="","",SUM(G$1:G384))</f>
        <v/>
      </c>
      <c r="I384" s="29" t="str">
        <f t="shared" si="17"/>
        <v/>
      </c>
      <c r="J384" s="28" t="str">
        <f ca="1">_xlfn.IFNA(INDEX(Paskola_LNT!$I$2:$I$1000,MATCH(INV_Lentele!B384,Paskola_LNT!$B$2:$B$1000,0)),IF(AND(J383&lt;&gt;"",A384&lt;&gt;""),J383,""))</f>
        <v/>
      </c>
    </row>
    <row r="385" spans="1:10" x14ac:dyDescent="0.25">
      <c r="A385" s="16" t="str">
        <f>IF(I384="","",IF(A384&gt;='Investicijų skaičiuoklė'!$E$9*p,"",A384+1))</f>
        <v/>
      </c>
      <c r="B385" s="27" t="str">
        <f>IF(A385="","",IF(p=52,B384+7,IF(p=26,B384+14,IF(p=24,IF(MOD(A385,2)=0,EDATE('Investicijų skaičiuoklė'!$E$10,A385/2),B384+14),IF(DAY(DATE(YEAR('Investicijų skaičiuoklė'!$E$10),MONTH('Investicijų skaičiuoklė'!$E$10)+(A385-1)*(12/p),DAY('Investicijų skaičiuoklė'!$E$10)))&lt;&gt;DAY('Investicijų skaičiuoklė'!$E$10),DATE(YEAR('Investicijų skaičiuoklė'!$E$10),MONTH('Investicijų skaičiuoklė'!$E$10)+A385*(12/p)+1,0),DATE(YEAR('Investicijų skaičiuoklė'!$E$10),MONTH('Investicijų skaičiuoklė'!$E$10)+A385*(12/p),DAY('Investicijų skaičiuoklė'!$E$10)))))))</f>
        <v/>
      </c>
      <c r="C385" s="29" t="str">
        <f t="shared" si="15"/>
        <v/>
      </c>
      <c r="D385" s="29" t="str">
        <f t="shared" si="16"/>
        <v/>
      </c>
      <c r="E385" s="29" t="str">
        <f>IF(A385="","",A+SUM($D$2:D384))</f>
        <v/>
      </c>
      <c r="F385" s="29" t="str">
        <f>IF(A385="","",SUM(D$1:D385)+PV)</f>
        <v/>
      </c>
      <c r="G385" s="29" t="str">
        <f>IF(A385="","",IF(INV_Parinktys!$B$17=INV_Parinktys!$A$10,I384*( (1+rate)^(B385-B384)-1 ),I384*rate))</f>
        <v/>
      </c>
      <c r="H385" s="29" t="str">
        <f>IF(D385="","",SUM(G$1:G385))</f>
        <v/>
      </c>
      <c r="I385" s="29" t="str">
        <f t="shared" si="17"/>
        <v/>
      </c>
      <c r="J385" s="28" t="str">
        <f ca="1">_xlfn.IFNA(INDEX(Paskola_LNT!$I$2:$I$1000,MATCH(INV_Lentele!B385,Paskola_LNT!$B$2:$B$1000,0)),IF(AND(J384&lt;&gt;"",A385&lt;&gt;""),J384,""))</f>
        <v/>
      </c>
    </row>
    <row r="386" spans="1:10" x14ac:dyDescent="0.25">
      <c r="A386" s="16" t="str">
        <f>IF(I385="","",IF(A385&gt;='Investicijų skaičiuoklė'!$E$9*p,"",A385+1))</f>
        <v/>
      </c>
      <c r="B386" s="27" t="str">
        <f>IF(A386="","",IF(p=52,B385+7,IF(p=26,B385+14,IF(p=24,IF(MOD(A386,2)=0,EDATE('Investicijų skaičiuoklė'!$E$10,A386/2),B385+14),IF(DAY(DATE(YEAR('Investicijų skaičiuoklė'!$E$10),MONTH('Investicijų skaičiuoklė'!$E$10)+(A386-1)*(12/p),DAY('Investicijų skaičiuoklė'!$E$10)))&lt;&gt;DAY('Investicijų skaičiuoklė'!$E$10),DATE(YEAR('Investicijų skaičiuoklė'!$E$10),MONTH('Investicijų skaičiuoklė'!$E$10)+A386*(12/p)+1,0),DATE(YEAR('Investicijų skaičiuoklė'!$E$10),MONTH('Investicijų skaičiuoklė'!$E$10)+A386*(12/p),DAY('Investicijų skaičiuoklė'!$E$10)))))))</f>
        <v/>
      </c>
      <c r="C386" s="29" t="str">
        <f t="shared" ref="C386:C449" si="18">IF(A386="","",PV)</f>
        <v/>
      </c>
      <c r="D386" s="29" t="str">
        <f t="shared" si="16"/>
        <v/>
      </c>
      <c r="E386" s="29" t="str">
        <f>IF(A386="","",A+SUM($D$2:D385))</f>
        <v/>
      </c>
      <c r="F386" s="29" t="str">
        <f>IF(A386="","",SUM(D$1:D386)+PV)</f>
        <v/>
      </c>
      <c r="G386" s="29" t="str">
        <f>IF(A386="","",IF(INV_Parinktys!$B$17=INV_Parinktys!$A$10,I385*( (1+rate)^(B386-B385)-1 ),I385*rate))</f>
        <v/>
      </c>
      <c r="H386" s="29" t="str">
        <f>IF(D386="","",SUM(G$1:G386))</f>
        <v/>
      </c>
      <c r="I386" s="29" t="str">
        <f t="shared" si="17"/>
        <v/>
      </c>
      <c r="J386" s="28" t="str">
        <f ca="1">_xlfn.IFNA(INDEX(Paskola_LNT!$I$2:$I$1000,MATCH(INV_Lentele!B386,Paskola_LNT!$B$2:$B$1000,0)),IF(AND(J385&lt;&gt;"",A386&lt;&gt;""),J385,""))</f>
        <v/>
      </c>
    </row>
    <row r="387" spans="1:10" x14ac:dyDescent="0.25">
      <c r="A387" s="16" t="str">
        <f>IF(I386="","",IF(A386&gt;='Investicijų skaičiuoklė'!$E$9*p,"",A386+1))</f>
        <v/>
      </c>
      <c r="B387" s="27" t="str">
        <f>IF(A387="","",IF(p=52,B386+7,IF(p=26,B386+14,IF(p=24,IF(MOD(A387,2)=0,EDATE('Investicijų skaičiuoklė'!$E$10,A387/2),B386+14),IF(DAY(DATE(YEAR('Investicijų skaičiuoklė'!$E$10),MONTH('Investicijų skaičiuoklė'!$E$10)+(A387-1)*(12/p),DAY('Investicijų skaičiuoklė'!$E$10)))&lt;&gt;DAY('Investicijų skaičiuoklė'!$E$10),DATE(YEAR('Investicijų skaičiuoklė'!$E$10),MONTH('Investicijų skaičiuoklė'!$E$10)+A387*(12/p)+1,0),DATE(YEAR('Investicijų skaičiuoklė'!$E$10),MONTH('Investicijų skaičiuoklė'!$E$10)+A387*(12/p),DAY('Investicijų skaičiuoklė'!$E$10)))))))</f>
        <v/>
      </c>
      <c r="C387" s="29" t="str">
        <f t="shared" si="18"/>
        <v/>
      </c>
      <c r="D387" s="29" t="str">
        <f t="shared" ref="D387:D450" si="19">IF(A387="","",A)</f>
        <v/>
      </c>
      <c r="E387" s="29" t="str">
        <f>IF(A387="","",A+SUM($D$2:D386))</f>
        <v/>
      </c>
      <c r="F387" s="29" t="str">
        <f>IF(A387="","",SUM(D$1:D387)+PV)</f>
        <v/>
      </c>
      <c r="G387" s="29" t="str">
        <f>IF(A387="","",IF(INV_Parinktys!$B$17=INV_Parinktys!$A$10,I386*( (1+rate)^(B387-B386)-1 ),I386*rate))</f>
        <v/>
      </c>
      <c r="H387" s="29" t="str">
        <f>IF(D387="","",SUM(G$1:G387))</f>
        <v/>
      </c>
      <c r="I387" s="29" t="str">
        <f t="shared" ref="I387:I450" si="20">IF(A387="","",I386+G387+D387)</f>
        <v/>
      </c>
      <c r="J387" s="28" t="str">
        <f ca="1">_xlfn.IFNA(INDEX(Paskola_LNT!$I$2:$I$1000,MATCH(INV_Lentele!B387,Paskola_LNT!$B$2:$B$1000,0)),IF(AND(J386&lt;&gt;"",A387&lt;&gt;""),J386,""))</f>
        <v/>
      </c>
    </row>
    <row r="388" spans="1:10" x14ac:dyDescent="0.25">
      <c r="A388" s="16" t="str">
        <f>IF(I387="","",IF(A387&gt;='Investicijų skaičiuoklė'!$E$9*p,"",A387+1))</f>
        <v/>
      </c>
      <c r="B388" s="27" t="str">
        <f>IF(A388="","",IF(p=52,B387+7,IF(p=26,B387+14,IF(p=24,IF(MOD(A388,2)=0,EDATE('Investicijų skaičiuoklė'!$E$10,A388/2),B387+14),IF(DAY(DATE(YEAR('Investicijų skaičiuoklė'!$E$10),MONTH('Investicijų skaičiuoklė'!$E$10)+(A388-1)*(12/p),DAY('Investicijų skaičiuoklė'!$E$10)))&lt;&gt;DAY('Investicijų skaičiuoklė'!$E$10),DATE(YEAR('Investicijų skaičiuoklė'!$E$10),MONTH('Investicijų skaičiuoklė'!$E$10)+A388*(12/p)+1,0),DATE(YEAR('Investicijų skaičiuoklė'!$E$10),MONTH('Investicijų skaičiuoklė'!$E$10)+A388*(12/p),DAY('Investicijų skaičiuoklė'!$E$10)))))))</f>
        <v/>
      </c>
      <c r="C388" s="29" t="str">
        <f t="shared" si="18"/>
        <v/>
      </c>
      <c r="D388" s="29" t="str">
        <f t="shared" si="19"/>
        <v/>
      </c>
      <c r="E388" s="29" t="str">
        <f>IF(A388="","",A+SUM($D$2:D387))</f>
        <v/>
      </c>
      <c r="F388" s="29" t="str">
        <f>IF(A388="","",SUM(D$1:D388)+PV)</f>
        <v/>
      </c>
      <c r="G388" s="29" t="str">
        <f>IF(A388="","",IF(INV_Parinktys!$B$17=INV_Parinktys!$A$10,I387*( (1+rate)^(B388-B387)-1 ),I387*rate))</f>
        <v/>
      </c>
      <c r="H388" s="29" t="str">
        <f>IF(D388="","",SUM(G$1:G388))</f>
        <v/>
      </c>
      <c r="I388" s="29" t="str">
        <f t="shared" si="20"/>
        <v/>
      </c>
      <c r="J388" s="28" t="str">
        <f ca="1">_xlfn.IFNA(INDEX(Paskola_LNT!$I$2:$I$1000,MATCH(INV_Lentele!B388,Paskola_LNT!$B$2:$B$1000,0)),IF(AND(J387&lt;&gt;"",A388&lt;&gt;""),J387,""))</f>
        <v/>
      </c>
    </row>
    <row r="389" spans="1:10" x14ac:dyDescent="0.25">
      <c r="A389" s="16" t="str">
        <f>IF(I388="","",IF(A388&gt;='Investicijų skaičiuoklė'!$E$9*p,"",A388+1))</f>
        <v/>
      </c>
      <c r="B389" s="27" t="str">
        <f>IF(A389="","",IF(p=52,B388+7,IF(p=26,B388+14,IF(p=24,IF(MOD(A389,2)=0,EDATE('Investicijų skaičiuoklė'!$E$10,A389/2),B388+14),IF(DAY(DATE(YEAR('Investicijų skaičiuoklė'!$E$10),MONTH('Investicijų skaičiuoklė'!$E$10)+(A389-1)*(12/p),DAY('Investicijų skaičiuoklė'!$E$10)))&lt;&gt;DAY('Investicijų skaičiuoklė'!$E$10),DATE(YEAR('Investicijų skaičiuoklė'!$E$10),MONTH('Investicijų skaičiuoklė'!$E$10)+A389*(12/p)+1,0),DATE(YEAR('Investicijų skaičiuoklė'!$E$10),MONTH('Investicijų skaičiuoklė'!$E$10)+A389*(12/p),DAY('Investicijų skaičiuoklė'!$E$10)))))))</f>
        <v/>
      </c>
      <c r="C389" s="29" t="str">
        <f t="shared" si="18"/>
        <v/>
      </c>
      <c r="D389" s="29" t="str">
        <f t="shared" si="19"/>
        <v/>
      </c>
      <c r="E389" s="29" t="str">
        <f>IF(A389="","",A+SUM($D$2:D388))</f>
        <v/>
      </c>
      <c r="F389" s="29" t="str">
        <f>IF(A389="","",SUM(D$1:D389)+PV)</f>
        <v/>
      </c>
      <c r="G389" s="29" t="str">
        <f>IF(A389="","",IF(INV_Parinktys!$B$17=INV_Parinktys!$A$10,I388*( (1+rate)^(B389-B388)-1 ),I388*rate))</f>
        <v/>
      </c>
      <c r="H389" s="29" t="str">
        <f>IF(D389="","",SUM(G$1:G389))</f>
        <v/>
      </c>
      <c r="I389" s="29" t="str">
        <f t="shared" si="20"/>
        <v/>
      </c>
      <c r="J389" s="28" t="str">
        <f ca="1">_xlfn.IFNA(INDEX(Paskola_LNT!$I$2:$I$1000,MATCH(INV_Lentele!B389,Paskola_LNT!$B$2:$B$1000,0)),IF(AND(J388&lt;&gt;"",A389&lt;&gt;""),J388,""))</f>
        <v/>
      </c>
    </row>
    <row r="390" spans="1:10" x14ac:dyDescent="0.25">
      <c r="A390" s="16" t="str">
        <f>IF(I389="","",IF(A389&gt;='Investicijų skaičiuoklė'!$E$9*p,"",A389+1))</f>
        <v/>
      </c>
      <c r="B390" s="27" t="str">
        <f>IF(A390="","",IF(p=52,B389+7,IF(p=26,B389+14,IF(p=24,IF(MOD(A390,2)=0,EDATE('Investicijų skaičiuoklė'!$E$10,A390/2),B389+14),IF(DAY(DATE(YEAR('Investicijų skaičiuoklė'!$E$10),MONTH('Investicijų skaičiuoklė'!$E$10)+(A390-1)*(12/p),DAY('Investicijų skaičiuoklė'!$E$10)))&lt;&gt;DAY('Investicijų skaičiuoklė'!$E$10),DATE(YEAR('Investicijų skaičiuoklė'!$E$10),MONTH('Investicijų skaičiuoklė'!$E$10)+A390*(12/p)+1,0),DATE(YEAR('Investicijų skaičiuoklė'!$E$10),MONTH('Investicijų skaičiuoklė'!$E$10)+A390*(12/p),DAY('Investicijų skaičiuoklė'!$E$10)))))))</f>
        <v/>
      </c>
      <c r="C390" s="29" t="str">
        <f t="shared" si="18"/>
        <v/>
      </c>
      <c r="D390" s="29" t="str">
        <f t="shared" si="19"/>
        <v/>
      </c>
      <c r="E390" s="29" t="str">
        <f>IF(A390="","",A+SUM($D$2:D389))</f>
        <v/>
      </c>
      <c r="F390" s="29" t="str">
        <f>IF(A390="","",SUM(D$1:D390)+PV)</f>
        <v/>
      </c>
      <c r="G390" s="29" t="str">
        <f>IF(A390="","",IF(INV_Parinktys!$B$17=INV_Parinktys!$A$10,I389*( (1+rate)^(B390-B389)-1 ),I389*rate))</f>
        <v/>
      </c>
      <c r="H390" s="29" t="str">
        <f>IF(D390="","",SUM(G$1:G390))</f>
        <v/>
      </c>
      <c r="I390" s="29" t="str">
        <f t="shared" si="20"/>
        <v/>
      </c>
      <c r="J390" s="28" t="str">
        <f ca="1">_xlfn.IFNA(INDEX(Paskola_LNT!$I$2:$I$1000,MATCH(INV_Lentele!B390,Paskola_LNT!$B$2:$B$1000,0)),IF(AND(J389&lt;&gt;"",A390&lt;&gt;""),J389,""))</f>
        <v/>
      </c>
    </row>
    <row r="391" spans="1:10" x14ac:dyDescent="0.25">
      <c r="A391" s="16" t="str">
        <f>IF(I390="","",IF(A390&gt;='Investicijų skaičiuoklė'!$E$9*p,"",A390+1))</f>
        <v/>
      </c>
      <c r="B391" s="27" t="str">
        <f>IF(A391="","",IF(p=52,B390+7,IF(p=26,B390+14,IF(p=24,IF(MOD(A391,2)=0,EDATE('Investicijų skaičiuoklė'!$E$10,A391/2),B390+14),IF(DAY(DATE(YEAR('Investicijų skaičiuoklė'!$E$10),MONTH('Investicijų skaičiuoklė'!$E$10)+(A391-1)*(12/p),DAY('Investicijų skaičiuoklė'!$E$10)))&lt;&gt;DAY('Investicijų skaičiuoklė'!$E$10),DATE(YEAR('Investicijų skaičiuoklė'!$E$10),MONTH('Investicijų skaičiuoklė'!$E$10)+A391*(12/p)+1,0),DATE(YEAR('Investicijų skaičiuoklė'!$E$10),MONTH('Investicijų skaičiuoklė'!$E$10)+A391*(12/p),DAY('Investicijų skaičiuoklė'!$E$10)))))))</f>
        <v/>
      </c>
      <c r="C391" s="29" t="str">
        <f t="shared" si="18"/>
        <v/>
      </c>
      <c r="D391" s="29" t="str">
        <f t="shared" si="19"/>
        <v/>
      </c>
      <c r="E391" s="29" t="str">
        <f>IF(A391="","",A+SUM($D$2:D390))</f>
        <v/>
      </c>
      <c r="F391" s="29" t="str">
        <f>IF(A391="","",SUM(D$1:D391)+PV)</f>
        <v/>
      </c>
      <c r="G391" s="29" t="str">
        <f>IF(A391="","",IF(INV_Parinktys!$B$17=INV_Parinktys!$A$10,I390*( (1+rate)^(B391-B390)-1 ),I390*rate))</f>
        <v/>
      </c>
      <c r="H391" s="29" t="str">
        <f>IF(D391="","",SUM(G$1:G391))</f>
        <v/>
      </c>
      <c r="I391" s="29" t="str">
        <f t="shared" si="20"/>
        <v/>
      </c>
      <c r="J391" s="28" t="str">
        <f ca="1">_xlfn.IFNA(INDEX(Paskola_LNT!$I$2:$I$1000,MATCH(INV_Lentele!B391,Paskola_LNT!$B$2:$B$1000,0)),IF(AND(J390&lt;&gt;"",A391&lt;&gt;""),J390,""))</f>
        <v/>
      </c>
    </row>
    <row r="392" spans="1:10" x14ac:dyDescent="0.25">
      <c r="A392" s="16" t="str">
        <f>IF(I391="","",IF(A391&gt;='Investicijų skaičiuoklė'!$E$9*p,"",A391+1))</f>
        <v/>
      </c>
      <c r="B392" s="27" t="str">
        <f>IF(A392="","",IF(p=52,B391+7,IF(p=26,B391+14,IF(p=24,IF(MOD(A392,2)=0,EDATE('Investicijų skaičiuoklė'!$E$10,A392/2),B391+14),IF(DAY(DATE(YEAR('Investicijų skaičiuoklė'!$E$10),MONTH('Investicijų skaičiuoklė'!$E$10)+(A392-1)*(12/p),DAY('Investicijų skaičiuoklė'!$E$10)))&lt;&gt;DAY('Investicijų skaičiuoklė'!$E$10),DATE(YEAR('Investicijų skaičiuoklė'!$E$10),MONTH('Investicijų skaičiuoklė'!$E$10)+A392*(12/p)+1,0),DATE(YEAR('Investicijų skaičiuoklė'!$E$10),MONTH('Investicijų skaičiuoklė'!$E$10)+A392*(12/p),DAY('Investicijų skaičiuoklė'!$E$10)))))))</f>
        <v/>
      </c>
      <c r="C392" s="29" t="str">
        <f t="shared" si="18"/>
        <v/>
      </c>
      <c r="D392" s="29" t="str">
        <f t="shared" si="19"/>
        <v/>
      </c>
      <c r="E392" s="29" t="str">
        <f>IF(A392="","",A+SUM($D$2:D391))</f>
        <v/>
      </c>
      <c r="F392" s="29" t="str">
        <f>IF(A392="","",SUM(D$1:D392)+PV)</f>
        <v/>
      </c>
      <c r="G392" s="29" t="str">
        <f>IF(A392="","",IF(INV_Parinktys!$B$17=INV_Parinktys!$A$10,I391*( (1+rate)^(B392-B391)-1 ),I391*rate))</f>
        <v/>
      </c>
      <c r="H392" s="29" t="str">
        <f>IF(D392="","",SUM(G$1:G392))</f>
        <v/>
      </c>
      <c r="I392" s="29" t="str">
        <f t="shared" si="20"/>
        <v/>
      </c>
      <c r="J392" s="28" t="str">
        <f ca="1">_xlfn.IFNA(INDEX(Paskola_LNT!$I$2:$I$1000,MATCH(INV_Lentele!B392,Paskola_LNT!$B$2:$B$1000,0)),IF(AND(J391&lt;&gt;"",A392&lt;&gt;""),J391,""))</f>
        <v/>
      </c>
    </row>
    <row r="393" spans="1:10" x14ac:dyDescent="0.25">
      <c r="A393" s="16" t="str">
        <f>IF(I392="","",IF(A392&gt;='Investicijų skaičiuoklė'!$E$9*p,"",A392+1))</f>
        <v/>
      </c>
      <c r="B393" s="27" t="str">
        <f>IF(A393="","",IF(p=52,B392+7,IF(p=26,B392+14,IF(p=24,IF(MOD(A393,2)=0,EDATE('Investicijų skaičiuoklė'!$E$10,A393/2),B392+14),IF(DAY(DATE(YEAR('Investicijų skaičiuoklė'!$E$10),MONTH('Investicijų skaičiuoklė'!$E$10)+(A393-1)*(12/p),DAY('Investicijų skaičiuoklė'!$E$10)))&lt;&gt;DAY('Investicijų skaičiuoklė'!$E$10),DATE(YEAR('Investicijų skaičiuoklė'!$E$10),MONTH('Investicijų skaičiuoklė'!$E$10)+A393*(12/p)+1,0),DATE(YEAR('Investicijų skaičiuoklė'!$E$10),MONTH('Investicijų skaičiuoklė'!$E$10)+A393*(12/p),DAY('Investicijų skaičiuoklė'!$E$10)))))))</f>
        <v/>
      </c>
      <c r="C393" s="29" t="str">
        <f t="shared" si="18"/>
        <v/>
      </c>
      <c r="D393" s="29" t="str">
        <f t="shared" si="19"/>
        <v/>
      </c>
      <c r="E393" s="29" t="str">
        <f>IF(A393="","",A+SUM($D$2:D392))</f>
        <v/>
      </c>
      <c r="F393" s="29" t="str">
        <f>IF(A393="","",SUM(D$1:D393)+PV)</f>
        <v/>
      </c>
      <c r="G393" s="29" t="str">
        <f>IF(A393="","",IF(INV_Parinktys!$B$17=INV_Parinktys!$A$10,I392*( (1+rate)^(B393-B392)-1 ),I392*rate))</f>
        <v/>
      </c>
      <c r="H393" s="29" t="str">
        <f>IF(D393="","",SUM(G$1:G393))</f>
        <v/>
      </c>
      <c r="I393" s="29" t="str">
        <f t="shared" si="20"/>
        <v/>
      </c>
      <c r="J393" s="28" t="str">
        <f ca="1">_xlfn.IFNA(INDEX(Paskola_LNT!$I$2:$I$1000,MATCH(INV_Lentele!B393,Paskola_LNT!$B$2:$B$1000,0)),IF(AND(J392&lt;&gt;"",A393&lt;&gt;""),J392,""))</f>
        <v/>
      </c>
    </row>
    <row r="394" spans="1:10" x14ac:dyDescent="0.25">
      <c r="A394" s="16" t="str">
        <f>IF(I393="","",IF(A393&gt;='Investicijų skaičiuoklė'!$E$9*p,"",A393+1))</f>
        <v/>
      </c>
      <c r="B394" s="27" t="str">
        <f>IF(A394="","",IF(p=52,B393+7,IF(p=26,B393+14,IF(p=24,IF(MOD(A394,2)=0,EDATE('Investicijų skaičiuoklė'!$E$10,A394/2),B393+14),IF(DAY(DATE(YEAR('Investicijų skaičiuoklė'!$E$10),MONTH('Investicijų skaičiuoklė'!$E$10)+(A394-1)*(12/p),DAY('Investicijų skaičiuoklė'!$E$10)))&lt;&gt;DAY('Investicijų skaičiuoklė'!$E$10),DATE(YEAR('Investicijų skaičiuoklė'!$E$10),MONTH('Investicijų skaičiuoklė'!$E$10)+A394*(12/p)+1,0),DATE(YEAR('Investicijų skaičiuoklė'!$E$10),MONTH('Investicijų skaičiuoklė'!$E$10)+A394*(12/p),DAY('Investicijų skaičiuoklė'!$E$10)))))))</f>
        <v/>
      </c>
      <c r="C394" s="29" t="str">
        <f t="shared" si="18"/>
        <v/>
      </c>
      <c r="D394" s="29" t="str">
        <f t="shared" si="19"/>
        <v/>
      </c>
      <c r="E394" s="29" t="str">
        <f>IF(A394="","",A+SUM($D$2:D393))</f>
        <v/>
      </c>
      <c r="F394" s="29" t="str">
        <f>IF(A394="","",SUM(D$1:D394)+PV)</f>
        <v/>
      </c>
      <c r="G394" s="29" t="str">
        <f>IF(A394="","",IF(INV_Parinktys!$B$17=INV_Parinktys!$A$10,I393*( (1+rate)^(B394-B393)-1 ),I393*rate))</f>
        <v/>
      </c>
      <c r="H394" s="29" t="str">
        <f>IF(D394="","",SUM(G$1:G394))</f>
        <v/>
      </c>
      <c r="I394" s="29" t="str">
        <f t="shared" si="20"/>
        <v/>
      </c>
      <c r="J394" s="28" t="str">
        <f ca="1">_xlfn.IFNA(INDEX(Paskola_LNT!$I$2:$I$1000,MATCH(INV_Lentele!B394,Paskola_LNT!$B$2:$B$1000,0)),IF(AND(J393&lt;&gt;"",A394&lt;&gt;""),J393,""))</f>
        <v/>
      </c>
    </row>
    <row r="395" spans="1:10" x14ac:dyDescent="0.25">
      <c r="A395" s="16" t="str">
        <f>IF(I394="","",IF(A394&gt;='Investicijų skaičiuoklė'!$E$9*p,"",A394+1))</f>
        <v/>
      </c>
      <c r="B395" s="27" t="str">
        <f>IF(A395="","",IF(p=52,B394+7,IF(p=26,B394+14,IF(p=24,IF(MOD(A395,2)=0,EDATE('Investicijų skaičiuoklė'!$E$10,A395/2),B394+14),IF(DAY(DATE(YEAR('Investicijų skaičiuoklė'!$E$10),MONTH('Investicijų skaičiuoklė'!$E$10)+(A395-1)*(12/p),DAY('Investicijų skaičiuoklė'!$E$10)))&lt;&gt;DAY('Investicijų skaičiuoklė'!$E$10),DATE(YEAR('Investicijų skaičiuoklė'!$E$10),MONTH('Investicijų skaičiuoklė'!$E$10)+A395*(12/p)+1,0),DATE(YEAR('Investicijų skaičiuoklė'!$E$10),MONTH('Investicijų skaičiuoklė'!$E$10)+A395*(12/p),DAY('Investicijų skaičiuoklė'!$E$10)))))))</f>
        <v/>
      </c>
      <c r="C395" s="29" t="str">
        <f t="shared" si="18"/>
        <v/>
      </c>
      <c r="D395" s="29" t="str">
        <f t="shared" si="19"/>
        <v/>
      </c>
      <c r="E395" s="29" t="str">
        <f>IF(A395="","",A+SUM($D$2:D394))</f>
        <v/>
      </c>
      <c r="F395" s="29" t="str">
        <f>IF(A395="","",SUM(D$1:D395)+PV)</f>
        <v/>
      </c>
      <c r="G395" s="29" t="str">
        <f>IF(A395="","",IF(INV_Parinktys!$B$17=INV_Parinktys!$A$10,I394*( (1+rate)^(B395-B394)-1 ),I394*rate))</f>
        <v/>
      </c>
      <c r="H395" s="29" t="str">
        <f>IF(D395="","",SUM(G$1:G395))</f>
        <v/>
      </c>
      <c r="I395" s="29" t="str">
        <f t="shared" si="20"/>
        <v/>
      </c>
      <c r="J395" s="28" t="str">
        <f ca="1">_xlfn.IFNA(INDEX(Paskola_LNT!$I$2:$I$1000,MATCH(INV_Lentele!B395,Paskola_LNT!$B$2:$B$1000,0)),IF(AND(J394&lt;&gt;"",A395&lt;&gt;""),J394,""))</f>
        <v/>
      </c>
    </row>
    <row r="396" spans="1:10" x14ac:dyDescent="0.25">
      <c r="A396" s="16" t="str">
        <f>IF(I395="","",IF(A395&gt;='Investicijų skaičiuoklė'!$E$9*p,"",A395+1))</f>
        <v/>
      </c>
      <c r="B396" s="27" t="str">
        <f>IF(A396="","",IF(p=52,B395+7,IF(p=26,B395+14,IF(p=24,IF(MOD(A396,2)=0,EDATE('Investicijų skaičiuoklė'!$E$10,A396/2),B395+14),IF(DAY(DATE(YEAR('Investicijų skaičiuoklė'!$E$10),MONTH('Investicijų skaičiuoklė'!$E$10)+(A396-1)*(12/p),DAY('Investicijų skaičiuoklė'!$E$10)))&lt;&gt;DAY('Investicijų skaičiuoklė'!$E$10),DATE(YEAR('Investicijų skaičiuoklė'!$E$10),MONTH('Investicijų skaičiuoklė'!$E$10)+A396*(12/p)+1,0),DATE(YEAR('Investicijų skaičiuoklė'!$E$10),MONTH('Investicijų skaičiuoklė'!$E$10)+A396*(12/p),DAY('Investicijų skaičiuoklė'!$E$10)))))))</f>
        <v/>
      </c>
      <c r="C396" s="29" t="str">
        <f t="shared" si="18"/>
        <v/>
      </c>
      <c r="D396" s="29" t="str">
        <f t="shared" si="19"/>
        <v/>
      </c>
      <c r="E396" s="29" t="str">
        <f>IF(A396="","",A+SUM($D$2:D395))</f>
        <v/>
      </c>
      <c r="F396" s="29" t="str">
        <f>IF(A396="","",SUM(D$1:D396)+PV)</f>
        <v/>
      </c>
      <c r="G396" s="29" t="str">
        <f>IF(A396="","",IF(INV_Parinktys!$B$17=INV_Parinktys!$A$10,I395*( (1+rate)^(B396-B395)-1 ),I395*rate))</f>
        <v/>
      </c>
      <c r="H396" s="29" t="str">
        <f>IF(D396="","",SUM(G$1:G396))</f>
        <v/>
      </c>
      <c r="I396" s="29" t="str">
        <f t="shared" si="20"/>
        <v/>
      </c>
      <c r="J396" s="28" t="str">
        <f ca="1">_xlfn.IFNA(INDEX(Paskola_LNT!$I$2:$I$1000,MATCH(INV_Lentele!B396,Paskola_LNT!$B$2:$B$1000,0)),IF(AND(J395&lt;&gt;"",A396&lt;&gt;""),J395,""))</f>
        <v/>
      </c>
    </row>
    <row r="397" spans="1:10" x14ac:dyDescent="0.25">
      <c r="A397" s="16" t="str">
        <f>IF(I396="","",IF(A396&gt;='Investicijų skaičiuoklė'!$E$9*p,"",A396+1))</f>
        <v/>
      </c>
      <c r="B397" s="27" t="str">
        <f>IF(A397="","",IF(p=52,B396+7,IF(p=26,B396+14,IF(p=24,IF(MOD(A397,2)=0,EDATE('Investicijų skaičiuoklė'!$E$10,A397/2),B396+14),IF(DAY(DATE(YEAR('Investicijų skaičiuoklė'!$E$10),MONTH('Investicijų skaičiuoklė'!$E$10)+(A397-1)*(12/p),DAY('Investicijų skaičiuoklė'!$E$10)))&lt;&gt;DAY('Investicijų skaičiuoklė'!$E$10),DATE(YEAR('Investicijų skaičiuoklė'!$E$10),MONTH('Investicijų skaičiuoklė'!$E$10)+A397*(12/p)+1,0),DATE(YEAR('Investicijų skaičiuoklė'!$E$10),MONTH('Investicijų skaičiuoklė'!$E$10)+A397*(12/p),DAY('Investicijų skaičiuoklė'!$E$10)))))))</f>
        <v/>
      </c>
      <c r="C397" s="29" t="str">
        <f t="shared" si="18"/>
        <v/>
      </c>
      <c r="D397" s="29" t="str">
        <f t="shared" si="19"/>
        <v/>
      </c>
      <c r="E397" s="29" t="str">
        <f>IF(A397="","",A+SUM($D$2:D396))</f>
        <v/>
      </c>
      <c r="F397" s="29" t="str">
        <f>IF(A397="","",SUM(D$1:D397)+PV)</f>
        <v/>
      </c>
      <c r="G397" s="29" t="str">
        <f>IF(A397="","",IF(INV_Parinktys!$B$17=INV_Parinktys!$A$10,I396*( (1+rate)^(B397-B396)-1 ),I396*rate))</f>
        <v/>
      </c>
      <c r="H397" s="29" t="str">
        <f>IF(D397="","",SUM(G$1:G397))</f>
        <v/>
      </c>
      <c r="I397" s="29" t="str">
        <f t="shared" si="20"/>
        <v/>
      </c>
      <c r="J397" s="28" t="str">
        <f ca="1">_xlfn.IFNA(INDEX(Paskola_LNT!$I$2:$I$1000,MATCH(INV_Lentele!B397,Paskola_LNT!$B$2:$B$1000,0)),IF(AND(J396&lt;&gt;"",A397&lt;&gt;""),J396,""))</f>
        <v/>
      </c>
    </row>
    <row r="398" spans="1:10" x14ac:dyDescent="0.25">
      <c r="A398" s="16" t="str">
        <f>IF(I397="","",IF(A397&gt;='Investicijų skaičiuoklė'!$E$9*p,"",A397+1))</f>
        <v/>
      </c>
      <c r="B398" s="27" t="str">
        <f>IF(A398="","",IF(p=52,B397+7,IF(p=26,B397+14,IF(p=24,IF(MOD(A398,2)=0,EDATE('Investicijų skaičiuoklė'!$E$10,A398/2),B397+14),IF(DAY(DATE(YEAR('Investicijų skaičiuoklė'!$E$10),MONTH('Investicijų skaičiuoklė'!$E$10)+(A398-1)*(12/p),DAY('Investicijų skaičiuoklė'!$E$10)))&lt;&gt;DAY('Investicijų skaičiuoklė'!$E$10),DATE(YEAR('Investicijų skaičiuoklė'!$E$10),MONTH('Investicijų skaičiuoklė'!$E$10)+A398*(12/p)+1,0),DATE(YEAR('Investicijų skaičiuoklė'!$E$10),MONTH('Investicijų skaičiuoklė'!$E$10)+A398*(12/p),DAY('Investicijų skaičiuoklė'!$E$10)))))))</f>
        <v/>
      </c>
      <c r="C398" s="29" t="str">
        <f t="shared" si="18"/>
        <v/>
      </c>
      <c r="D398" s="29" t="str">
        <f t="shared" si="19"/>
        <v/>
      </c>
      <c r="E398" s="29" t="str">
        <f>IF(A398="","",A+SUM($D$2:D397))</f>
        <v/>
      </c>
      <c r="F398" s="29" t="str">
        <f>IF(A398="","",SUM(D$1:D398)+PV)</f>
        <v/>
      </c>
      <c r="G398" s="29" t="str">
        <f>IF(A398="","",IF(INV_Parinktys!$B$17=INV_Parinktys!$A$10,I397*( (1+rate)^(B398-B397)-1 ),I397*rate))</f>
        <v/>
      </c>
      <c r="H398" s="29" t="str">
        <f>IF(D398="","",SUM(G$1:G398))</f>
        <v/>
      </c>
      <c r="I398" s="29" t="str">
        <f t="shared" si="20"/>
        <v/>
      </c>
      <c r="J398" s="28" t="str">
        <f ca="1">_xlfn.IFNA(INDEX(Paskola_LNT!$I$2:$I$1000,MATCH(INV_Lentele!B398,Paskola_LNT!$B$2:$B$1000,0)),IF(AND(J397&lt;&gt;"",A398&lt;&gt;""),J397,""))</f>
        <v/>
      </c>
    </row>
    <row r="399" spans="1:10" x14ac:dyDescent="0.25">
      <c r="A399" s="16" t="str">
        <f>IF(I398="","",IF(A398&gt;='Investicijų skaičiuoklė'!$E$9*p,"",A398+1))</f>
        <v/>
      </c>
      <c r="B399" s="27" t="str">
        <f>IF(A399="","",IF(p=52,B398+7,IF(p=26,B398+14,IF(p=24,IF(MOD(A399,2)=0,EDATE('Investicijų skaičiuoklė'!$E$10,A399/2),B398+14),IF(DAY(DATE(YEAR('Investicijų skaičiuoklė'!$E$10),MONTH('Investicijų skaičiuoklė'!$E$10)+(A399-1)*(12/p),DAY('Investicijų skaičiuoklė'!$E$10)))&lt;&gt;DAY('Investicijų skaičiuoklė'!$E$10),DATE(YEAR('Investicijų skaičiuoklė'!$E$10),MONTH('Investicijų skaičiuoklė'!$E$10)+A399*(12/p)+1,0),DATE(YEAR('Investicijų skaičiuoklė'!$E$10),MONTH('Investicijų skaičiuoklė'!$E$10)+A399*(12/p),DAY('Investicijų skaičiuoklė'!$E$10)))))))</f>
        <v/>
      </c>
      <c r="C399" s="29" t="str">
        <f t="shared" si="18"/>
        <v/>
      </c>
      <c r="D399" s="29" t="str">
        <f t="shared" si="19"/>
        <v/>
      </c>
      <c r="E399" s="29" t="str">
        <f>IF(A399="","",A+SUM($D$2:D398))</f>
        <v/>
      </c>
      <c r="F399" s="29" t="str">
        <f>IF(A399="","",SUM(D$1:D399)+PV)</f>
        <v/>
      </c>
      <c r="G399" s="29" t="str">
        <f>IF(A399="","",IF(INV_Parinktys!$B$17=INV_Parinktys!$A$10,I398*( (1+rate)^(B399-B398)-1 ),I398*rate))</f>
        <v/>
      </c>
      <c r="H399" s="29" t="str">
        <f>IF(D399="","",SUM(G$1:G399))</f>
        <v/>
      </c>
      <c r="I399" s="29" t="str">
        <f t="shared" si="20"/>
        <v/>
      </c>
      <c r="J399" s="28" t="str">
        <f ca="1">_xlfn.IFNA(INDEX(Paskola_LNT!$I$2:$I$1000,MATCH(INV_Lentele!B399,Paskola_LNT!$B$2:$B$1000,0)),IF(AND(J398&lt;&gt;"",A399&lt;&gt;""),J398,""))</f>
        <v/>
      </c>
    </row>
    <row r="400" spans="1:10" x14ac:dyDescent="0.25">
      <c r="A400" s="16" t="str">
        <f>IF(I399="","",IF(A399&gt;='Investicijų skaičiuoklė'!$E$9*p,"",A399+1))</f>
        <v/>
      </c>
      <c r="B400" s="27" t="str">
        <f>IF(A400="","",IF(p=52,B399+7,IF(p=26,B399+14,IF(p=24,IF(MOD(A400,2)=0,EDATE('Investicijų skaičiuoklė'!$E$10,A400/2),B399+14),IF(DAY(DATE(YEAR('Investicijų skaičiuoklė'!$E$10),MONTH('Investicijų skaičiuoklė'!$E$10)+(A400-1)*(12/p),DAY('Investicijų skaičiuoklė'!$E$10)))&lt;&gt;DAY('Investicijų skaičiuoklė'!$E$10),DATE(YEAR('Investicijų skaičiuoklė'!$E$10),MONTH('Investicijų skaičiuoklė'!$E$10)+A400*(12/p)+1,0),DATE(YEAR('Investicijų skaičiuoklė'!$E$10),MONTH('Investicijų skaičiuoklė'!$E$10)+A400*(12/p),DAY('Investicijų skaičiuoklė'!$E$10)))))))</f>
        <v/>
      </c>
      <c r="C400" s="29" t="str">
        <f t="shared" si="18"/>
        <v/>
      </c>
      <c r="D400" s="29" t="str">
        <f t="shared" si="19"/>
        <v/>
      </c>
      <c r="E400" s="29" t="str">
        <f>IF(A400="","",A+SUM($D$2:D399))</f>
        <v/>
      </c>
      <c r="F400" s="29" t="str">
        <f>IF(A400="","",SUM(D$1:D400)+PV)</f>
        <v/>
      </c>
      <c r="G400" s="29" t="str">
        <f>IF(A400="","",IF(INV_Parinktys!$B$17=INV_Parinktys!$A$10,I399*( (1+rate)^(B400-B399)-1 ),I399*rate))</f>
        <v/>
      </c>
      <c r="H400" s="29" t="str">
        <f>IF(D400="","",SUM(G$1:G400))</f>
        <v/>
      </c>
      <c r="I400" s="29" t="str">
        <f t="shared" si="20"/>
        <v/>
      </c>
      <c r="J400" s="28" t="str">
        <f ca="1">_xlfn.IFNA(INDEX(Paskola_LNT!$I$2:$I$1000,MATCH(INV_Lentele!B400,Paskola_LNT!$B$2:$B$1000,0)),IF(AND(J399&lt;&gt;"",A400&lt;&gt;""),J399,""))</f>
        <v/>
      </c>
    </row>
    <row r="401" spans="1:10" x14ac:dyDescent="0.25">
      <c r="A401" s="16" t="str">
        <f>IF(I400="","",IF(A400&gt;='Investicijų skaičiuoklė'!$E$9*p,"",A400+1))</f>
        <v/>
      </c>
      <c r="B401" s="27" t="str">
        <f>IF(A401="","",IF(p=52,B400+7,IF(p=26,B400+14,IF(p=24,IF(MOD(A401,2)=0,EDATE('Investicijų skaičiuoklė'!$E$10,A401/2),B400+14),IF(DAY(DATE(YEAR('Investicijų skaičiuoklė'!$E$10),MONTH('Investicijų skaičiuoklė'!$E$10)+(A401-1)*(12/p),DAY('Investicijų skaičiuoklė'!$E$10)))&lt;&gt;DAY('Investicijų skaičiuoklė'!$E$10),DATE(YEAR('Investicijų skaičiuoklė'!$E$10),MONTH('Investicijų skaičiuoklė'!$E$10)+A401*(12/p)+1,0),DATE(YEAR('Investicijų skaičiuoklė'!$E$10),MONTH('Investicijų skaičiuoklė'!$E$10)+A401*(12/p),DAY('Investicijų skaičiuoklė'!$E$10)))))))</f>
        <v/>
      </c>
      <c r="C401" s="29" t="str">
        <f t="shared" si="18"/>
        <v/>
      </c>
      <c r="D401" s="29" t="str">
        <f t="shared" si="19"/>
        <v/>
      </c>
      <c r="E401" s="29" t="str">
        <f>IF(A401="","",A+SUM($D$2:D400))</f>
        <v/>
      </c>
      <c r="F401" s="29" t="str">
        <f>IF(A401="","",SUM(D$1:D401)+PV)</f>
        <v/>
      </c>
      <c r="G401" s="29" t="str">
        <f>IF(A401="","",IF(INV_Parinktys!$B$17=INV_Parinktys!$A$10,I400*( (1+rate)^(B401-B400)-1 ),I400*rate))</f>
        <v/>
      </c>
      <c r="H401" s="29" t="str">
        <f>IF(D401="","",SUM(G$1:G401))</f>
        <v/>
      </c>
      <c r="I401" s="29" t="str">
        <f t="shared" si="20"/>
        <v/>
      </c>
      <c r="J401" s="28" t="str">
        <f ca="1">_xlfn.IFNA(INDEX(Paskola_LNT!$I$2:$I$1000,MATCH(INV_Lentele!B401,Paskola_LNT!$B$2:$B$1000,0)),IF(AND(J400&lt;&gt;"",A401&lt;&gt;""),J400,""))</f>
        <v/>
      </c>
    </row>
    <row r="402" spans="1:10" x14ac:dyDescent="0.25">
      <c r="A402" s="16" t="str">
        <f>IF(I401="","",IF(A401&gt;='Investicijų skaičiuoklė'!$E$9*p,"",A401+1))</f>
        <v/>
      </c>
      <c r="B402" s="27" t="str">
        <f>IF(A402="","",IF(p=52,B401+7,IF(p=26,B401+14,IF(p=24,IF(MOD(A402,2)=0,EDATE('Investicijų skaičiuoklė'!$E$10,A402/2),B401+14),IF(DAY(DATE(YEAR('Investicijų skaičiuoklė'!$E$10),MONTH('Investicijų skaičiuoklė'!$E$10)+(A402-1)*(12/p),DAY('Investicijų skaičiuoklė'!$E$10)))&lt;&gt;DAY('Investicijų skaičiuoklė'!$E$10),DATE(YEAR('Investicijų skaičiuoklė'!$E$10),MONTH('Investicijų skaičiuoklė'!$E$10)+A402*(12/p)+1,0),DATE(YEAR('Investicijų skaičiuoklė'!$E$10),MONTH('Investicijų skaičiuoklė'!$E$10)+A402*(12/p),DAY('Investicijų skaičiuoklė'!$E$10)))))))</f>
        <v/>
      </c>
      <c r="C402" s="29" t="str">
        <f t="shared" si="18"/>
        <v/>
      </c>
      <c r="D402" s="29" t="str">
        <f t="shared" si="19"/>
        <v/>
      </c>
      <c r="E402" s="29" t="str">
        <f>IF(A402="","",A+SUM($D$2:D401))</f>
        <v/>
      </c>
      <c r="F402" s="29" t="str">
        <f>IF(A402="","",SUM(D$1:D402)+PV)</f>
        <v/>
      </c>
      <c r="G402" s="29" t="str">
        <f>IF(A402="","",IF(INV_Parinktys!$B$17=INV_Parinktys!$A$10,I401*( (1+rate)^(B402-B401)-1 ),I401*rate))</f>
        <v/>
      </c>
      <c r="H402" s="29" t="str">
        <f>IF(D402="","",SUM(G$1:G402))</f>
        <v/>
      </c>
      <c r="I402" s="29" t="str">
        <f t="shared" si="20"/>
        <v/>
      </c>
      <c r="J402" s="28" t="str">
        <f ca="1">_xlfn.IFNA(INDEX(Paskola_LNT!$I$2:$I$1000,MATCH(INV_Lentele!B402,Paskola_LNT!$B$2:$B$1000,0)),IF(AND(J401&lt;&gt;"",A402&lt;&gt;""),J401,""))</f>
        <v/>
      </c>
    </row>
    <row r="403" spans="1:10" x14ac:dyDescent="0.25">
      <c r="A403" s="16" t="str">
        <f>IF(I402="","",IF(A402&gt;='Investicijų skaičiuoklė'!$E$9*p,"",A402+1))</f>
        <v/>
      </c>
      <c r="B403" s="27" t="str">
        <f>IF(A403="","",IF(p=52,B402+7,IF(p=26,B402+14,IF(p=24,IF(MOD(A403,2)=0,EDATE('Investicijų skaičiuoklė'!$E$10,A403/2),B402+14),IF(DAY(DATE(YEAR('Investicijų skaičiuoklė'!$E$10),MONTH('Investicijų skaičiuoklė'!$E$10)+(A403-1)*(12/p),DAY('Investicijų skaičiuoklė'!$E$10)))&lt;&gt;DAY('Investicijų skaičiuoklė'!$E$10),DATE(YEAR('Investicijų skaičiuoklė'!$E$10),MONTH('Investicijų skaičiuoklė'!$E$10)+A403*(12/p)+1,0),DATE(YEAR('Investicijų skaičiuoklė'!$E$10),MONTH('Investicijų skaičiuoklė'!$E$10)+A403*(12/p),DAY('Investicijų skaičiuoklė'!$E$10)))))))</f>
        <v/>
      </c>
      <c r="C403" s="29" t="str">
        <f t="shared" si="18"/>
        <v/>
      </c>
      <c r="D403" s="29" t="str">
        <f t="shared" si="19"/>
        <v/>
      </c>
      <c r="E403" s="29" t="str">
        <f>IF(A403="","",A+SUM($D$2:D402))</f>
        <v/>
      </c>
      <c r="F403" s="29" t="str">
        <f>IF(A403="","",SUM(D$1:D403)+PV)</f>
        <v/>
      </c>
      <c r="G403" s="29" t="str">
        <f>IF(A403="","",IF(INV_Parinktys!$B$17=INV_Parinktys!$A$10,I402*( (1+rate)^(B403-B402)-1 ),I402*rate))</f>
        <v/>
      </c>
      <c r="H403" s="29" t="str">
        <f>IF(D403="","",SUM(G$1:G403))</f>
        <v/>
      </c>
      <c r="I403" s="29" t="str">
        <f t="shared" si="20"/>
        <v/>
      </c>
      <c r="J403" s="28" t="str">
        <f ca="1">_xlfn.IFNA(INDEX(Paskola_LNT!$I$2:$I$1000,MATCH(INV_Lentele!B403,Paskola_LNT!$B$2:$B$1000,0)),IF(AND(J402&lt;&gt;"",A403&lt;&gt;""),J402,""))</f>
        <v/>
      </c>
    </row>
    <row r="404" spans="1:10" x14ac:dyDescent="0.25">
      <c r="A404" s="16" t="str">
        <f>IF(I403="","",IF(A403&gt;='Investicijų skaičiuoklė'!$E$9*p,"",A403+1))</f>
        <v/>
      </c>
      <c r="B404" s="27" t="str">
        <f>IF(A404="","",IF(p=52,B403+7,IF(p=26,B403+14,IF(p=24,IF(MOD(A404,2)=0,EDATE('Investicijų skaičiuoklė'!$E$10,A404/2),B403+14),IF(DAY(DATE(YEAR('Investicijų skaičiuoklė'!$E$10),MONTH('Investicijų skaičiuoklė'!$E$10)+(A404-1)*(12/p),DAY('Investicijų skaičiuoklė'!$E$10)))&lt;&gt;DAY('Investicijų skaičiuoklė'!$E$10),DATE(YEAR('Investicijų skaičiuoklė'!$E$10),MONTH('Investicijų skaičiuoklė'!$E$10)+A404*(12/p)+1,0),DATE(YEAR('Investicijų skaičiuoklė'!$E$10),MONTH('Investicijų skaičiuoklė'!$E$10)+A404*(12/p),DAY('Investicijų skaičiuoklė'!$E$10)))))))</f>
        <v/>
      </c>
      <c r="C404" s="29" t="str">
        <f t="shared" si="18"/>
        <v/>
      </c>
      <c r="D404" s="29" t="str">
        <f t="shared" si="19"/>
        <v/>
      </c>
      <c r="E404" s="29" t="str">
        <f>IF(A404="","",A+SUM($D$2:D403))</f>
        <v/>
      </c>
      <c r="F404" s="29" t="str">
        <f>IF(A404="","",SUM(D$1:D404)+PV)</f>
        <v/>
      </c>
      <c r="G404" s="29" t="str">
        <f>IF(A404="","",IF(INV_Parinktys!$B$17=INV_Parinktys!$A$10,I403*( (1+rate)^(B404-B403)-1 ),I403*rate))</f>
        <v/>
      </c>
      <c r="H404" s="29" t="str">
        <f>IF(D404="","",SUM(G$1:G404))</f>
        <v/>
      </c>
      <c r="I404" s="29" t="str">
        <f t="shared" si="20"/>
        <v/>
      </c>
      <c r="J404" s="28" t="str">
        <f ca="1">_xlfn.IFNA(INDEX(Paskola_LNT!$I$2:$I$1000,MATCH(INV_Lentele!B404,Paskola_LNT!$B$2:$B$1000,0)),IF(AND(J403&lt;&gt;"",A404&lt;&gt;""),J403,""))</f>
        <v/>
      </c>
    </row>
    <row r="405" spans="1:10" x14ac:dyDescent="0.25">
      <c r="A405" s="16" t="str">
        <f>IF(I404="","",IF(A404&gt;='Investicijų skaičiuoklė'!$E$9*p,"",A404+1))</f>
        <v/>
      </c>
      <c r="B405" s="27" t="str">
        <f>IF(A405="","",IF(p=52,B404+7,IF(p=26,B404+14,IF(p=24,IF(MOD(A405,2)=0,EDATE('Investicijų skaičiuoklė'!$E$10,A405/2),B404+14),IF(DAY(DATE(YEAR('Investicijų skaičiuoklė'!$E$10),MONTH('Investicijų skaičiuoklė'!$E$10)+(A405-1)*(12/p),DAY('Investicijų skaičiuoklė'!$E$10)))&lt;&gt;DAY('Investicijų skaičiuoklė'!$E$10),DATE(YEAR('Investicijų skaičiuoklė'!$E$10),MONTH('Investicijų skaičiuoklė'!$E$10)+A405*(12/p)+1,0),DATE(YEAR('Investicijų skaičiuoklė'!$E$10),MONTH('Investicijų skaičiuoklė'!$E$10)+A405*(12/p),DAY('Investicijų skaičiuoklė'!$E$10)))))))</f>
        <v/>
      </c>
      <c r="C405" s="29" t="str">
        <f t="shared" si="18"/>
        <v/>
      </c>
      <c r="D405" s="29" t="str">
        <f t="shared" si="19"/>
        <v/>
      </c>
      <c r="E405" s="29" t="str">
        <f>IF(A405="","",A+SUM($D$2:D404))</f>
        <v/>
      </c>
      <c r="F405" s="29" t="str">
        <f>IF(A405="","",SUM(D$1:D405)+PV)</f>
        <v/>
      </c>
      <c r="G405" s="29" t="str">
        <f>IF(A405="","",IF(INV_Parinktys!$B$17=INV_Parinktys!$A$10,I404*( (1+rate)^(B405-B404)-1 ),I404*rate))</f>
        <v/>
      </c>
      <c r="H405" s="29" t="str">
        <f>IF(D405="","",SUM(G$1:G405))</f>
        <v/>
      </c>
      <c r="I405" s="29" t="str">
        <f t="shared" si="20"/>
        <v/>
      </c>
      <c r="J405" s="28" t="str">
        <f ca="1">_xlfn.IFNA(INDEX(Paskola_LNT!$I$2:$I$1000,MATCH(INV_Lentele!B405,Paskola_LNT!$B$2:$B$1000,0)),IF(AND(J404&lt;&gt;"",A405&lt;&gt;""),J404,""))</f>
        <v/>
      </c>
    </row>
    <row r="406" spans="1:10" x14ac:dyDescent="0.25">
      <c r="A406" s="16" t="str">
        <f>IF(I405="","",IF(A405&gt;='Investicijų skaičiuoklė'!$E$9*p,"",A405+1))</f>
        <v/>
      </c>
      <c r="B406" s="27" t="str">
        <f>IF(A406="","",IF(p=52,B405+7,IF(p=26,B405+14,IF(p=24,IF(MOD(A406,2)=0,EDATE('Investicijų skaičiuoklė'!$E$10,A406/2),B405+14),IF(DAY(DATE(YEAR('Investicijų skaičiuoklė'!$E$10),MONTH('Investicijų skaičiuoklė'!$E$10)+(A406-1)*(12/p),DAY('Investicijų skaičiuoklė'!$E$10)))&lt;&gt;DAY('Investicijų skaičiuoklė'!$E$10),DATE(YEAR('Investicijų skaičiuoklė'!$E$10),MONTH('Investicijų skaičiuoklė'!$E$10)+A406*(12/p)+1,0),DATE(YEAR('Investicijų skaičiuoklė'!$E$10),MONTH('Investicijų skaičiuoklė'!$E$10)+A406*(12/p),DAY('Investicijų skaičiuoklė'!$E$10)))))))</f>
        <v/>
      </c>
      <c r="C406" s="29" t="str">
        <f t="shared" si="18"/>
        <v/>
      </c>
      <c r="D406" s="29" t="str">
        <f t="shared" si="19"/>
        <v/>
      </c>
      <c r="E406" s="29" t="str">
        <f>IF(A406="","",A+SUM($D$2:D405))</f>
        <v/>
      </c>
      <c r="F406" s="29" t="str">
        <f>IF(A406="","",SUM(D$1:D406)+PV)</f>
        <v/>
      </c>
      <c r="G406" s="29" t="str">
        <f>IF(A406="","",IF(INV_Parinktys!$B$17=INV_Parinktys!$A$10,I405*( (1+rate)^(B406-B405)-1 ),I405*rate))</f>
        <v/>
      </c>
      <c r="H406" s="29" t="str">
        <f>IF(D406="","",SUM(G$1:G406))</f>
        <v/>
      </c>
      <c r="I406" s="29" t="str">
        <f t="shared" si="20"/>
        <v/>
      </c>
      <c r="J406" s="28" t="str">
        <f ca="1">_xlfn.IFNA(INDEX(Paskola_LNT!$I$2:$I$1000,MATCH(INV_Lentele!B406,Paskola_LNT!$B$2:$B$1000,0)),IF(AND(J405&lt;&gt;"",A406&lt;&gt;""),J405,""))</f>
        <v/>
      </c>
    </row>
    <row r="407" spans="1:10" x14ac:dyDescent="0.25">
      <c r="A407" s="16" t="str">
        <f>IF(I406="","",IF(A406&gt;='Investicijų skaičiuoklė'!$E$9*p,"",A406+1))</f>
        <v/>
      </c>
      <c r="B407" s="27" t="str">
        <f>IF(A407="","",IF(p=52,B406+7,IF(p=26,B406+14,IF(p=24,IF(MOD(A407,2)=0,EDATE('Investicijų skaičiuoklė'!$E$10,A407/2),B406+14),IF(DAY(DATE(YEAR('Investicijų skaičiuoklė'!$E$10),MONTH('Investicijų skaičiuoklė'!$E$10)+(A407-1)*(12/p),DAY('Investicijų skaičiuoklė'!$E$10)))&lt;&gt;DAY('Investicijų skaičiuoklė'!$E$10),DATE(YEAR('Investicijų skaičiuoklė'!$E$10),MONTH('Investicijų skaičiuoklė'!$E$10)+A407*(12/p)+1,0),DATE(YEAR('Investicijų skaičiuoklė'!$E$10),MONTH('Investicijų skaičiuoklė'!$E$10)+A407*(12/p),DAY('Investicijų skaičiuoklė'!$E$10)))))))</f>
        <v/>
      </c>
      <c r="C407" s="29" t="str">
        <f t="shared" si="18"/>
        <v/>
      </c>
      <c r="D407" s="29" t="str">
        <f t="shared" si="19"/>
        <v/>
      </c>
      <c r="E407" s="29" t="str">
        <f>IF(A407="","",A+SUM($D$2:D406))</f>
        <v/>
      </c>
      <c r="F407" s="29" t="str">
        <f>IF(A407="","",SUM(D$1:D407)+PV)</f>
        <v/>
      </c>
      <c r="G407" s="29" t="str">
        <f>IF(A407="","",IF(INV_Parinktys!$B$17=INV_Parinktys!$A$10,I406*( (1+rate)^(B407-B406)-1 ),I406*rate))</f>
        <v/>
      </c>
      <c r="H407" s="29" t="str">
        <f>IF(D407="","",SUM(G$1:G407))</f>
        <v/>
      </c>
      <c r="I407" s="29" t="str">
        <f t="shared" si="20"/>
        <v/>
      </c>
      <c r="J407" s="28" t="str">
        <f ca="1">_xlfn.IFNA(INDEX(Paskola_LNT!$I$2:$I$1000,MATCH(INV_Lentele!B407,Paskola_LNT!$B$2:$B$1000,0)),IF(AND(J406&lt;&gt;"",A407&lt;&gt;""),J406,""))</f>
        <v/>
      </c>
    </row>
    <row r="408" spans="1:10" x14ac:dyDescent="0.25">
      <c r="A408" s="16" t="str">
        <f>IF(I407="","",IF(A407&gt;='Investicijų skaičiuoklė'!$E$9*p,"",A407+1))</f>
        <v/>
      </c>
      <c r="B408" s="27" t="str">
        <f>IF(A408="","",IF(p=52,B407+7,IF(p=26,B407+14,IF(p=24,IF(MOD(A408,2)=0,EDATE('Investicijų skaičiuoklė'!$E$10,A408/2),B407+14),IF(DAY(DATE(YEAR('Investicijų skaičiuoklė'!$E$10),MONTH('Investicijų skaičiuoklė'!$E$10)+(A408-1)*(12/p),DAY('Investicijų skaičiuoklė'!$E$10)))&lt;&gt;DAY('Investicijų skaičiuoklė'!$E$10),DATE(YEAR('Investicijų skaičiuoklė'!$E$10),MONTH('Investicijų skaičiuoklė'!$E$10)+A408*(12/p)+1,0),DATE(YEAR('Investicijų skaičiuoklė'!$E$10),MONTH('Investicijų skaičiuoklė'!$E$10)+A408*(12/p),DAY('Investicijų skaičiuoklė'!$E$10)))))))</f>
        <v/>
      </c>
      <c r="C408" s="29" t="str">
        <f t="shared" si="18"/>
        <v/>
      </c>
      <c r="D408" s="29" t="str">
        <f t="shared" si="19"/>
        <v/>
      </c>
      <c r="E408" s="29" t="str">
        <f>IF(A408="","",A+SUM($D$2:D407))</f>
        <v/>
      </c>
      <c r="F408" s="29" t="str">
        <f>IF(A408="","",SUM(D$1:D408)+PV)</f>
        <v/>
      </c>
      <c r="G408" s="29" t="str">
        <f>IF(A408="","",IF(INV_Parinktys!$B$17=INV_Parinktys!$A$10,I407*( (1+rate)^(B408-B407)-1 ),I407*rate))</f>
        <v/>
      </c>
      <c r="H408" s="29" t="str">
        <f>IF(D408="","",SUM(G$1:G408))</f>
        <v/>
      </c>
      <c r="I408" s="29" t="str">
        <f t="shared" si="20"/>
        <v/>
      </c>
      <c r="J408" s="28" t="str">
        <f ca="1">_xlfn.IFNA(INDEX(Paskola_LNT!$I$2:$I$1000,MATCH(INV_Lentele!B408,Paskola_LNT!$B$2:$B$1000,0)),IF(AND(J407&lt;&gt;"",A408&lt;&gt;""),J407,""))</f>
        <v/>
      </c>
    </row>
    <row r="409" spans="1:10" x14ac:dyDescent="0.25">
      <c r="A409" s="16" t="str">
        <f>IF(I408="","",IF(A408&gt;='Investicijų skaičiuoklė'!$E$9*p,"",A408+1))</f>
        <v/>
      </c>
      <c r="B409" s="27" t="str">
        <f>IF(A409="","",IF(p=52,B408+7,IF(p=26,B408+14,IF(p=24,IF(MOD(A409,2)=0,EDATE('Investicijų skaičiuoklė'!$E$10,A409/2),B408+14),IF(DAY(DATE(YEAR('Investicijų skaičiuoklė'!$E$10),MONTH('Investicijų skaičiuoklė'!$E$10)+(A409-1)*(12/p),DAY('Investicijų skaičiuoklė'!$E$10)))&lt;&gt;DAY('Investicijų skaičiuoklė'!$E$10),DATE(YEAR('Investicijų skaičiuoklė'!$E$10),MONTH('Investicijų skaičiuoklė'!$E$10)+A409*(12/p)+1,0),DATE(YEAR('Investicijų skaičiuoklė'!$E$10),MONTH('Investicijų skaičiuoklė'!$E$10)+A409*(12/p),DAY('Investicijų skaičiuoklė'!$E$10)))))))</f>
        <v/>
      </c>
      <c r="C409" s="29" t="str">
        <f t="shared" si="18"/>
        <v/>
      </c>
      <c r="D409" s="29" t="str">
        <f t="shared" si="19"/>
        <v/>
      </c>
      <c r="E409" s="29" t="str">
        <f>IF(A409="","",A+SUM($D$2:D408))</f>
        <v/>
      </c>
      <c r="F409" s="29" t="str">
        <f>IF(A409="","",SUM(D$1:D409)+PV)</f>
        <v/>
      </c>
      <c r="G409" s="29" t="str">
        <f>IF(A409="","",IF(INV_Parinktys!$B$17=INV_Parinktys!$A$10,I408*( (1+rate)^(B409-B408)-1 ),I408*rate))</f>
        <v/>
      </c>
      <c r="H409" s="29" t="str">
        <f>IF(D409="","",SUM(G$1:G409))</f>
        <v/>
      </c>
      <c r="I409" s="29" t="str">
        <f t="shared" si="20"/>
        <v/>
      </c>
      <c r="J409" s="28" t="str">
        <f ca="1">_xlfn.IFNA(INDEX(Paskola_LNT!$I$2:$I$1000,MATCH(INV_Lentele!B409,Paskola_LNT!$B$2:$B$1000,0)),IF(AND(J408&lt;&gt;"",A409&lt;&gt;""),J408,""))</f>
        <v/>
      </c>
    </row>
    <row r="410" spans="1:10" x14ac:dyDescent="0.25">
      <c r="A410" s="16" t="str">
        <f>IF(I409="","",IF(A409&gt;='Investicijų skaičiuoklė'!$E$9*p,"",A409+1))</f>
        <v/>
      </c>
      <c r="B410" s="27" t="str">
        <f>IF(A410="","",IF(p=52,B409+7,IF(p=26,B409+14,IF(p=24,IF(MOD(A410,2)=0,EDATE('Investicijų skaičiuoklė'!$E$10,A410/2),B409+14),IF(DAY(DATE(YEAR('Investicijų skaičiuoklė'!$E$10),MONTH('Investicijų skaičiuoklė'!$E$10)+(A410-1)*(12/p),DAY('Investicijų skaičiuoklė'!$E$10)))&lt;&gt;DAY('Investicijų skaičiuoklė'!$E$10),DATE(YEAR('Investicijų skaičiuoklė'!$E$10),MONTH('Investicijų skaičiuoklė'!$E$10)+A410*(12/p)+1,0),DATE(YEAR('Investicijų skaičiuoklė'!$E$10),MONTH('Investicijų skaičiuoklė'!$E$10)+A410*(12/p),DAY('Investicijų skaičiuoklė'!$E$10)))))))</f>
        <v/>
      </c>
      <c r="C410" s="29" t="str">
        <f t="shared" si="18"/>
        <v/>
      </c>
      <c r="D410" s="29" t="str">
        <f t="shared" si="19"/>
        <v/>
      </c>
      <c r="E410" s="29" t="str">
        <f>IF(A410="","",A+SUM($D$2:D409))</f>
        <v/>
      </c>
      <c r="F410" s="29" t="str">
        <f>IF(A410="","",SUM(D$1:D410)+PV)</f>
        <v/>
      </c>
      <c r="G410" s="29" t="str">
        <f>IF(A410="","",IF(INV_Parinktys!$B$17=INV_Parinktys!$A$10,I409*( (1+rate)^(B410-B409)-1 ),I409*rate))</f>
        <v/>
      </c>
      <c r="H410" s="29" t="str">
        <f>IF(D410="","",SUM(G$1:G410))</f>
        <v/>
      </c>
      <c r="I410" s="29" t="str">
        <f t="shared" si="20"/>
        <v/>
      </c>
      <c r="J410" s="28" t="str">
        <f ca="1">_xlfn.IFNA(INDEX(Paskola_LNT!$I$2:$I$1000,MATCH(INV_Lentele!B410,Paskola_LNT!$B$2:$B$1000,0)),IF(AND(J409&lt;&gt;"",A410&lt;&gt;""),J409,""))</f>
        <v/>
      </c>
    </row>
    <row r="411" spans="1:10" x14ac:dyDescent="0.25">
      <c r="A411" s="16" t="str">
        <f>IF(I410="","",IF(A410&gt;='Investicijų skaičiuoklė'!$E$9*p,"",A410+1))</f>
        <v/>
      </c>
      <c r="B411" s="27" t="str">
        <f>IF(A411="","",IF(p=52,B410+7,IF(p=26,B410+14,IF(p=24,IF(MOD(A411,2)=0,EDATE('Investicijų skaičiuoklė'!$E$10,A411/2),B410+14),IF(DAY(DATE(YEAR('Investicijų skaičiuoklė'!$E$10),MONTH('Investicijų skaičiuoklė'!$E$10)+(A411-1)*(12/p),DAY('Investicijų skaičiuoklė'!$E$10)))&lt;&gt;DAY('Investicijų skaičiuoklė'!$E$10),DATE(YEAR('Investicijų skaičiuoklė'!$E$10),MONTH('Investicijų skaičiuoklė'!$E$10)+A411*(12/p)+1,0),DATE(YEAR('Investicijų skaičiuoklė'!$E$10),MONTH('Investicijų skaičiuoklė'!$E$10)+A411*(12/p),DAY('Investicijų skaičiuoklė'!$E$10)))))))</f>
        <v/>
      </c>
      <c r="C411" s="29" t="str">
        <f t="shared" si="18"/>
        <v/>
      </c>
      <c r="D411" s="29" t="str">
        <f t="shared" si="19"/>
        <v/>
      </c>
      <c r="E411" s="29" t="str">
        <f>IF(A411="","",A+SUM($D$2:D410))</f>
        <v/>
      </c>
      <c r="F411" s="29" t="str">
        <f>IF(A411="","",SUM(D$1:D411)+PV)</f>
        <v/>
      </c>
      <c r="G411" s="29" t="str">
        <f>IF(A411="","",IF(INV_Parinktys!$B$17=INV_Parinktys!$A$10,I410*( (1+rate)^(B411-B410)-1 ),I410*rate))</f>
        <v/>
      </c>
      <c r="H411" s="29" t="str">
        <f>IF(D411="","",SUM(G$1:G411))</f>
        <v/>
      </c>
      <c r="I411" s="29" t="str">
        <f t="shared" si="20"/>
        <v/>
      </c>
      <c r="J411" s="28" t="str">
        <f ca="1">_xlfn.IFNA(INDEX(Paskola_LNT!$I$2:$I$1000,MATCH(INV_Lentele!B411,Paskola_LNT!$B$2:$B$1000,0)),IF(AND(J410&lt;&gt;"",A411&lt;&gt;""),J410,""))</f>
        <v/>
      </c>
    </row>
    <row r="412" spans="1:10" x14ac:dyDescent="0.25">
      <c r="A412" s="16" t="str">
        <f>IF(I411="","",IF(A411&gt;='Investicijų skaičiuoklė'!$E$9*p,"",A411+1))</f>
        <v/>
      </c>
      <c r="B412" s="27" t="str">
        <f>IF(A412="","",IF(p=52,B411+7,IF(p=26,B411+14,IF(p=24,IF(MOD(A412,2)=0,EDATE('Investicijų skaičiuoklė'!$E$10,A412/2),B411+14),IF(DAY(DATE(YEAR('Investicijų skaičiuoklė'!$E$10),MONTH('Investicijų skaičiuoklė'!$E$10)+(A412-1)*(12/p),DAY('Investicijų skaičiuoklė'!$E$10)))&lt;&gt;DAY('Investicijų skaičiuoklė'!$E$10),DATE(YEAR('Investicijų skaičiuoklė'!$E$10),MONTH('Investicijų skaičiuoklė'!$E$10)+A412*(12/p)+1,0),DATE(YEAR('Investicijų skaičiuoklė'!$E$10),MONTH('Investicijų skaičiuoklė'!$E$10)+A412*(12/p),DAY('Investicijų skaičiuoklė'!$E$10)))))))</f>
        <v/>
      </c>
      <c r="C412" s="29" t="str">
        <f t="shared" si="18"/>
        <v/>
      </c>
      <c r="D412" s="29" t="str">
        <f t="shared" si="19"/>
        <v/>
      </c>
      <c r="E412" s="29" t="str">
        <f>IF(A412="","",A+SUM($D$2:D411))</f>
        <v/>
      </c>
      <c r="F412" s="29" t="str">
        <f>IF(A412="","",SUM(D$1:D412)+PV)</f>
        <v/>
      </c>
      <c r="G412" s="29" t="str">
        <f>IF(A412="","",IF(INV_Parinktys!$B$17=INV_Parinktys!$A$10,I411*( (1+rate)^(B412-B411)-1 ),I411*rate))</f>
        <v/>
      </c>
      <c r="H412" s="29" t="str">
        <f>IF(D412="","",SUM(G$1:G412))</f>
        <v/>
      </c>
      <c r="I412" s="29" t="str">
        <f t="shared" si="20"/>
        <v/>
      </c>
      <c r="J412" s="28" t="str">
        <f ca="1">_xlfn.IFNA(INDEX(Paskola_LNT!$I$2:$I$1000,MATCH(INV_Lentele!B412,Paskola_LNT!$B$2:$B$1000,0)),IF(AND(J411&lt;&gt;"",A412&lt;&gt;""),J411,""))</f>
        <v/>
      </c>
    </row>
    <row r="413" spans="1:10" x14ac:dyDescent="0.25">
      <c r="A413" s="16" t="str">
        <f>IF(I412="","",IF(A412&gt;='Investicijų skaičiuoklė'!$E$9*p,"",A412+1))</f>
        <v/>
      </c>
      <c r="B413" s="27" t="str">
        <f>IF(A413="","",IF(p=52,B412+7,IF(p=26,B412+14,IF(p=24,IF(MOD(A413,2)=0,EDATE('Investicijų skaičiuoklė'!$E$10,A413/2),B412+14),IF(DAY(DATE(YEAR('Investicijų skaičiuoklė'!$E$10),MONTH('Investicijų skaičiuoklė'!$E$10)+(A413-1)*(12/p),DAY('Investicijų skaičiuoklė'!$E$10)))&lt;&gt;DAY('Investicijų skaičiuoklė'!$E$10),DATE(YEAR('Investicijų skaičiuoklė'!$E$10),MONTH('Investicijų skaičiuoklė'!$E$10)+A413*(12/p)+1,0),DATE(YEAR('Investicijų skaičiuoklė'!$E$10),MONTH('Investicijų skaičiuoklė'!$E$10)+A413*(12/p),DAY('Investicijų skaičiuoklė'!$E$10)))))))</f>
        <v/>
      </c>
      <c r="C413" s="29" t="str">
        <f t="shared" si="18"/>
        <v/>
      </c>
      <c r="D413" s="29" t="str">
        <f t="shared" si="19"/>
        <v/>
      </c>
      <c r="E413" s="29" t="str">
        <f>IF(A413="","",A+SUM($D$2:D412))</f>
        <v/>
      </c>
      <c r="F413" s="29" t="str">
        <f>IF(A413="","",SUM(D$1:D413)+PV)</f>
        <v/>
      </c>
      <c r="G413" s="29" t="str">
        <f>IF(A413="","",IF(INV_Parinktys!$B$17=INV_Parinktys!$A$10,I412*( (1+rate)^(B413-B412)-1 ),I412*rate))</f>
        <v/>
      </c>
      <c r="H413" s="29" t="str">
        <f>IF(D413="","",SUM(G$1:G413))</f>
        <v/>
      </c>
      <c r="I413" s="29" t="str">
        <f t="shared" si="20"/>
        <v/>
      </c>
      <c r="J413" s="28" t="str">
        <f ca="1">_xlfn.IFNA(INDEX(Paskola_LNT!$I$2:$I$1000,MATCH(INV_Lentele!B413,Paskola_LNT!$B$2:$B$1000,0)),IF(AND(J412&lt;&gt;"",A413&lt;&gt;""),J412,""))</f>
        <v/>
      </c>
    </row>
    <row r="414" spans="1:10" x14ac:dyDescent="0.25">
      <c r="A414" s="16" t="str">
        <f>IF(I413="","",IF(A413&gt;='Investicijų skaičiuoklė'!$E$9*p,"",A413+1))</f>
        <v/>
      </c>
      <c r="B414" s="27" t="str">
        <f>IF(A414="","",IF(p=52,B413+7,IF(p=26,B413+14,IF(p=24,IF(MOD(A414,2)=0,EDATE('Investicijų skaičiuoklė'!$E$10,A414/2),B413+14),IF(DAY(DATE(YEAR('Investicijų skaičiuoklė'!$E$10),MONTH('Investicijų skaičiuoklė'!$E$10)+(A414-1)*(12/p),DAY('Investicijų skaičiuoklė'!$E$10)))&lt;&gt;DAY('Investicijų skaičiuoklė'!$E$10),DATE(YEAR('Investicijų skaičiuoklė'!$E$10),MONTH('Investicijų skaičiuoklė'!$E$10)+A414*(12/p)+1,0),DATE(YEAR('Investicijų skaičiuoklė'!$E$10),MONTH('Investicijų skaičiuoklė'!$E$10)+A414*(12/p),DAY('Investicijų skaičiuoklė'!$E$10)))))))</f>
        <v/>
      </c>
      <c r="C414" s="29" t="str">
        <f t="shared" si="18"/>
        <v/>
      </c>
      <c r="D414" s="29" t="str">
        <f t="shared" si="19"/>
        <v/>
      </c>
      <c r="E414" s="29" t="str">
        <f>IF(A414="","",A+SUM($D$2:D413))</f>
        <v/>
      </c>
      <c r="F414" s="29" t="str">
        <f>IF(A414="","",SUM(D$1:D414)+PV)</f>
        <v/>
      </c>
      <c r="G414" s="29" t="str">
        <f>IF(A414="","",IF(INV_Parinktys!$B$17=INV_Parinktys!$A$10,I413*( (1+rate)^(B414-B413)-1 ),I413*rate))</f>
        <v/>
      </c>
      <c r="H414" s="29" t="str">
        <f>IF(D414="","",SUM(G$1:G414))</f>
        <v/>
      </c>
      <c r="I414" s="29" t="str">
        <f t="shared" si="20"/>
        <v/>
      </c>
      <c r="J414" s="28" t="str">
        <f ca="1">_xlfn.IFNA(INDEX(Paskola_LNT!$I$2:$I$1000,MATCH(INV_Lentele!B414,Paskola_LNT!$B$2:$B$1000,0)),IF(AND(J413&lt;&gt;"",A414&lt;&gt;""),J413,""))</f>
        <v/>
      </c>
    </row>
    <row r="415" spans="1:10" x14ac:dyDescent="0.25">
      <c r="A415" s="16" t="str">
        <f>IF(I414="","",IF(A414&gt;='Investicijų skaičiuoklė'!$E$9*p,"",A414+1))</f>
        <v/>
      </c>
      <c r="B415" s="27" t="str">
        <f>IF(A415="","",IF(p=52,B414+7,IF(p=26,B414+14,IF(p=24,IF(MOD(A415,2)=0,EDATE('Investicijų skaičiuoklė'!$E$10,A415/2),B414+14),IF(DAY(DATE(YEAR('Investicijų skaičiuoklė'!$E$10),MONTH('Investicijų skaičiuoklė'!$E$10)+(A415-1)*(12/p),DAY('Investicijų skaičiuoklė'!$E$10)))&lt;&gt;DAY('Investicijų skaičiuoklė'!$E$10),DATE(YEAR('Investicijų skaičiuoklė'!$E$10),MONTH('Investicijų skaičiuoklė'!$E$10)+A415*(12/p)+1,0),DATE(YEAR('Investicijų skaičiuoklė'!$E$10),MONTH('Investicijų skaičiuoklė'!$E$10)+A415*(12/p),DAY('Investicijų skaičiuoklė'!$E$10)))))))</f>
        <v/>
      </c>
      <c r="C415" s="29" t="str">
        <f t="shared" si="18"/>
        <v/>
      </c>
      <c r="D415" s="29" t="str">
        <f t="shared" si="19"/>
        <v/>
      </c>
      <c r="E415" s="29" t="str">
        <f>IF(A415="","",A+SUM($D$2:D414))</f>
        <v/>
      </c>
      <c r="F415" s="29" t="str">
        <f>IF(A415="","",SUM(D$1:D415)+PV)</f>
        <v/>
      </c>
      <c r="G415" s="29" t="str">
        <f>IF(A415="","",IF(INV_Parinktys!$B$17=INV_Parinktys!$A$10,I414*( (1+rate)^(B415-B414)-1 ),I414*rate))</f>
        <v/>
      </c>
      <c r="H415" s="29" t="str">
        <f>IF(D415="","",SUM(G$1:G415))</f>
        <v/>
      </c>
      <c r="I415" s="29" t="str">
        <f t="shared" si="20"/>
        <v/>
      </c>
      <c r="J415" s="28" t="str">
        <f ca="1">_xlfn.IFNA(INDEX(Paskola_LNT!$I$2:$I$1000,MATCH(INV_Lentele!B415,Paskola_LNT!$B$2:$B$1000,0)),IF(AND(J414&lt;&gt;"",A415&lt;&gt;""),J414,""))</f>
        <v/>
      </c>
    </row>
    <row r="416" spans="1:10" x14ac:dyDescent="0.25">
      <c r="A416" s="16" t="str">
        <f>IF(I415="","",IF(A415&gt;='Investicijų skaičiuoklė'!$E$9*p,"",A415+1))</f>
        <v/>
      </c>
      <c r="B416" s="27" t="str">
        <f>IF(A416="","",IF(p=52,B415+7,IF(p=26,B415+14,IF(p=24,IF(MOD(A416,2)=0,EDATE('Investicijų skaičiuoklė'!$E$10,A416/2),B415+14),IF(DAY(DATE(YEAR('Investicijų skaičiuoklė'!$E$10),MONTH('Investicijų skaičiuoklė'!$E$10)+(A416-1)*(12/p),DAY('Investicijų skaičiuoklė'!$E$10)))&lt;&gt;DAY('Investicijų skaičiuoklė'!$E$10),DATE(YEAR('Investicijų skaičiuoklė'!$E$10),MONTH('Investicijų skaičiuoklė'!$E$10)+A416*(12/p)+1,0),DATE(YEAR('Investicijų skaičiuoklė'!$E$10),MONTH('Investicijų skaičiuoklė'!$E$10)+A416*(12/p),DAY('Investicijų skaičiuoklė'!$E$10)))))))</f>
        <v/>
      </c>
      <c r="C416" s="29" t="str">
        <f t="shared" si="18"/>
        <v/>
      </c>
      <c r="D416" s="29" t="str">
        <f t="shared" si="19"/>
        <v/>
      </c>
      <c r="E416" s="29" t="str">
        <f>IF(A416="","",A+SUM($D$2:D415))</f>
        <v/>
      </c>
      <c r="F416" s="29" t="str">
        <f>IF(A416="","",SUM(D$1:D416)+PV)</f>
        <v/>
      </c>
      <c r="G416" s="29" t="str">
        <f>IF(A416="","",IF(INV_Parinktys!$B$17=INV_Parinktys!$A$10,I415*( (1+rate)^(B416-B415)-1 ),I415*rate))</f>
        <v/>
      </c>
      <c r="H416" s="29" t="str">
        <f>IF(D416="","",SUM(G$1:G416))</f>
        <v/>
      </c>
      <c r="I416" s="29" t="str">
        <f t="shared" si="20"/>
        <v/>
      </c>
      <c r="J416" s="28" t="str">
        <f ca="1">_xlfn.IFNA(INDEX(Paskola_LNT!$I$2:$I$1000,MATCH(INV_Lentele!B416,Paskola_LNT!$B$2:$B$1000,0)),IF(AND(J415&lt;&gt;"",A416&lt;&gt;""),J415,""))</f>
        <v/>
      </c>
    </row>
    <row r="417" spans="1:10" x14ac:dyDescent="0.25">
      <c r="A417" s="16" t="str">
        <f>IF(I416="","",IF(A416&gt;='Investicijų skaičiuoklė'!$E$9*p,"",A416+1))</f>
        <v/>
      </c>
      <c r="B417" s="27" t="str">
        <f>IF(A417="","",IF(p=52,B416+7,IF(p=26,B416+14,IF(p=24,IF(MOD(A417,2)=0,EDATE('Investicijų skaičiuoklė'!$E$10,A417/2),B416+14),IF(DAY(DATE(YEAR('Investicijų skaičiuoklė'!$E$10),MONTH('Investicijų skaičiuoklė'!$E$10)+(A417-1)*(12/p),DAY('Investicijų skaičiuoklė'!$E$10)))&lt;&gt;DAY('Investicijų skaičiuoklė'!$E$10),DATE(YEAR('Investicijų skaičiuoklė'!$E$10),MONTH('Investicijų skaičiuoklė'!$E$10)+A417*(12/p)+1,0),DATE(YEAR('Investicijų skaičiuoklė'!$E$10),MONTH('Investicijų skaičiuoklė'!$E$10)+A417*(12/p),DAY('Investicijų skaičiuoklė'!$E$10)))))))</f>
        <v/>
      </c>
      <c r="C417" s="29" t="str">
        <f t="shared" si="18"/>
        <v/>
      </c>
      <c r="D417" s="29" t="str">
        <f t="shared" si="19"/>
        <v/>
      </c>
      <c r="E417" s="29" t="str">
        <f>IF(A417="","",A+SUM($D$2:D416))</f>
        <v/>
      </c>
      <c r="F417" s="29" t="str">
        <f>IF(A417="","",SUM(D$1:D417)+PV)</f>
        <v/>
      </c>
      <c r="G417" s="29" t="str">
        <f>IF(A417="","",IF(INV_Parinktys!$B$17=INV_Parinktys!$A$10,I416*( (1+rate)^(B417-B416)-1 ),I416*rate))</f>
        <v/>
      </c>
      <c r="H417" s="29" t="str">
        <f>IF(D417="","",SUM(G$1:G417))</f>
        <v/>
      </c>
      <c r="I417" s="29" t="str">
        <f t="shared" si="20"/>
        <v/>
      </c>
      <c r="J417" s="28" t="str">
        <f ca="1">_xlfn.IFNA(INDEX(Paskola_LNT!$I$2:$I$1000,MATCH(INV_Lentele!B417,Paskola_LNT!$B$2:$B$1000,0)),IF(AND(J416&lt;&gt;"",A417&lt;&gt;""),J416,""))</f>
        <v/>
      </c>
    </row>
    <row r="418" spans="1:10" x14ac:dyDescent="0.25">
      <c r="A418" s="16" t="str">
        <f>IF(I417="","",IF(A417&gt;='Investicijų skaičiuoklė'!$E$9*p,"",A417+1))</f>
        <v/>
      </c>
      <c r="B418" s="27" t="str">
        <f>IF(A418="","",IF(p=52,B417+7,IF(p=26,B417+14,IF(p=24,IF(MOD(A418,2)=0,EDATE('Investicijų skaičiuoklė'!$E$10,A418/2),B417+14),IF(DAY(DATE(YEAR('Investicijų skaičiuoklė'!$E$10),MONTH('Investicijų skaičiuoklė'!$E$10)+(A418-1)*(12/p),DAY('Investicijų skaičiuoklė'!$E$10)))&lt;&gt;DAY('Investicijų skaičiuoklė'!$E$10),DATE(YEAR('Investicijų skaičiuoklė'!$E$10),MONTH('Investicijų skaičiuoklė'!$E$10)+A418*(12/p)+1,0),DATE(YEAR('Investicijų skaičiuoklė'!$E$10),MONTH('Investicijų skaičiuoklė'!$E$10)+A418*(12/p),DAY('Investicijų skaičiuoklė'!$E$10)))))))</f>
        <v/>
      </c>
      <c r="C418" s="29" t="str">
        <f t="shared" si="18"/>
        <v/>
      </c>
      <c r="D418" s="29" t="str">
        <f t="shared" si="19"/>
        <v/>
      </c>
      <c r="E418" s="29" t="str">
        <f>IF(A418="","",A+SUM($D$2:D417))</f>
        <v/>
      </c>
      <c r="F418" s="29" t="str">
        <f>IF(A418="","",SUM(D$1:D418)+PV)</f>
        <v/>
      </c>
      <c r="G418" s="29" t="str">
        <f>IF(A418="","",IF(INV_Parinktys!$B$17=INV_Parinktys!$A$10,I417*( (1+rate)^(B418-B417)-1 ),I417*rate))</f>
        <v/>
      </c>
      <c r="H418" s="29" t="str">
        <f>IF(D418="","",SUM(G$1:G418))</f>
        <v/>
      </c>
      <c r="I418" s="29" t="str">
        <f t="shared" si="20"/>
        <v/>
      </c>
      <c r="J418" s="28" t="str">
        <f ca="1">_xlfn.IFNA(INDEX(Paskola_LNT!$I$2:$I$1000,MATCH(INV_Lentele!B418,Paskola_LNT!$B$2:$B$1000,0)),IF(AND(J417&lt;&gt;"",A418&lt;&gt;""),J417,""))</f>
        <v/>
      </c>
    </row>
    <row r="419" spans="1:10" x14ac:dyDescent="0.25">
      <c r="A419" s="16" t="str">
        <f>IF(I418="","",IF(A418&gt;='Investicijų skaičiuoklė'!$E$9*p,"",A418+1))</f>
        <v/>
      </c>
      <c r="B419" s="27" t="str">
        <f>IF(A419="","",IF(p=52,B418+7,IF(p=26,B418+14,IF(p=24,IF(MOD(A419,2)=0,EDATE('Investicijų skaičiuoklė'!$E$10,A419/2),B418+14),IF(DAY(DATE(YEAR('Investicijų skaičiuoklė'!$E$10),MONTH('Investicijų skaičiuoklė'!$E$10)+(A419-1)*(12/p),DAY('Investicijų skaičiuoklė'!$E$10)))&lt;&gt;DAY('Investicijų skaičiuoklė'!$E$10),DATE(YEAR('Investicijų skaičiuoklė'!$E$10),MONTH('Investicijų skaičiuoklė'!$E$10)+A419*(12/p)+1,0),DATE(YEAR('Investicijų skaičiuoklė'!$E$10),MONTH('Investicijų skaičiuoklė'!$E$10)+A419*(12/p),DAY('Investicijų skaičiuoklė'!$E$10)))))))</f>
        <v/>
      </c>
      <c r="C419" s="29" t="str">
        <f t="shared" si="18"/>
        <v/>
      </c>
      <c r="D419" s="29" t="str">
        <f t="shared" si="19"/>
        <v/>
      </c>
      <c r="E419" s="29" t="str">
        <f>IF(A419="","",A+SUM($D$2:D418))</f>
        <v/>
      </c>
      <c r="F419" s="29" t="str">
        <f>IF(A419="","",SUM(D$1:D419)+PV)</f>
        <v/>
      </c>
      <c r="G419" s="29" t="str">
        <f>IF(A419="","",IF(INV_Parinktys!$B$17=INV_Parinktys!$A$10,I418*( (1+rate)^(B419-B418)-1 ),I418*rate))</f>
        <v/>
      </c>
      <c r="H419" s="29" t="str">
        <f>IF(D419="","",SUM(G$1:G419))</f>
        <v/>
      </c>
      <c r="I419" s="29" t="str">
        <f t="shared" si="20"/>
        <v/>
      </c>
      <c r="J419" s="28" t="str">
        <f ca="1">_xlfn.IFNA(INDEX(Paskola_LNT!$I$2:$I$1000,MATCH(INV_Lentele!B419,Paskola_LNT!$B$2:$B$1000,0)),IF(AND(J418&lt;&gt;"",A419&lt;&gt;""),J418,""))</f>
        <v/>
      </c>
    </row>
    <row r="420" spans="1:10" x14ac:dyDescent="0.25">
      <c r="A420" s="16" t="str">
        <f>IF(I419="","",IF(A419&gt;='Investicijų skaičiuoklė'!$E$9*p,"",A419+1))</f>
        <v/>
      </c>
      <c r="B420" s="27" t="str">
        <f>IF(A420="","",IF(p=52,B419+7,IF(p=26,B419+14,IF(p=24,IF(MOD(A420,2)=0,EDATE('Investicijų skaičiuoklė'!$E$10,A420/2),B419+14),IF(DAY(DATE(YEAR('Investicijų skaičiuoklė'!$E$10),MONTH('Investicijų skaičiuoklė'!$E$10)+(A420-1)*(12/p),DAY('Investicijų skaičiuoklė'!$E$10)))&lt;&gt;DAY('Investicijų skaičiuoklė'!$E$10),DATE(YEAR('Investicijų skaičiuoklė'!$E$10),MONTH('Investicijų skaičiuoklė'!$E$10)+A420*(12/p)+1,0),DATE(YEAR('Investicijų skaičiuoklė'!$E$10),MONTH('Investicijų skaičiuoklė'!$E$10)+A420*(12/p),DAY('Investicijų skaičiuoklė'!$E$10)))))))</f>
        <v/>
      </c>
      <c r="C420" s="29" t="str">
        <f t="shared" si="18"/>
        <v/>
      </c>
      <c r="D420" s="29" t="str">
        <f t="shared" si="19"/>
        <v/>
      </c>
      <c r="E420" s="29" t="str">
        <f>IF(A420="","",A+SUM($D$2:D419))</f>
        <v/>
      </c>
      <c r="F420" s="29" t="str">
        <f>IF(A420="","",SUM(D$1:D420)+PV)</f>
        <v/>
      </c>
      <c r="G420" s="29" t="str">
        <f>IF(A420="","",IF(INV_Parinktys!$B$17=INV_Parinktys!$A$10,I419*( (1+rate)^(B420-B419)-1 ),I419*rate))</f>
        <v/>
      </c>
      <c r="H420" s="29" t="str">
        <f>IF(D420="","",SUM(G$1:G420))</f>
        <v/>
      </c>
      <c r="I420" s="29" t="str">
        <f t="shared" si="20"/>
        <v/>
      </c>
      <c r="J420" s="28" t="str">
        <f ca="1">_xlfn.IFNA(INDEX(Paskola_LNT!$I$2:$I$1000,MATCH(INV_Lentele!B420,Paskola_LNT!$B$2:$B$1000,0)),IF(AND(J419&lt;&gt;"",A420&lt;&gt;""),J419,""))</f>
        <v/>
      </c>
    </row>
    <row r="421" spans="1:10" x14ac:dyDescent="0.25">
      <c r="A421" s="16" t="str">
        <f>IF(I420="","",IF(A420&gt;='Investicijų skaičiuoklė'!$E$9*p,"",A420+1))</f>
        <v/>
      </c>
      <c r="B421" s="27" t="str">
        <f>IF(A421="","",IF(p=52,B420+7,IF(p=26,B420+14,IF(p=24,IF(MOD(A421,2)=0,EDATE('Investicijų skaičiuoklė'!$E$10,A421/2),B420+14),IF(DAY(DATE(YEAR('Investicijų skaičiuoklė'!$E$10),MONTH('Investicijų skaičiuoklė'!$E$10)+(A421-1)*(12/p),DAY('Investicijų skaičiuoklė'!$E$10)))&lt;&gt;DAY('Investicijų skaičiuoklė'!$E$10),DATE(YEAR('Investicijų skaičiuoklė'!$E$10),MONTH('Investicijų skaičiuoklė'!$E$10)+A421*(12/p)+1,0),DATE(YEAR('Investicijų skaičiuoklė'!$E$10),MONTH('Investicijų skaičiuoklė'!$E$10)+A421*(12/p),DAY('Investicijų skaičiuoklė'!$E$10)))))))</f>
        <v/>
      </c>
      <c r="C421" s="29" t="str">
        <f t="shared" si="18"/>
        <v/>
      </c>
      <c r="D421" s="29" t="str">
        <f t="shared" si="19"/>
        <v/>
      </c>
      <c r="E421" s="29" t="str">
        <f>IF(A421="","",A+SUM($D$2:D420))</f>
        <v/>
      </c>
      <c r="F421" s="29" t="str">
        <f>IF(A421="","",SUM(D$1:D421)+PV)</f>
        <v/>
      </c>
      <c r="G421" s="29" t="str">
        <f>IF(A421="","",IF(INV_Parinktys!$B$17=INV_Parinktys!$A$10,I420*( (1+rate)^(B421-B420)-1 ),I420*rate))</f>
        <v/>
      </c>
      <c r="H421" s="29" t="str">
        <f>IF(D421="","",SUM(G$1:G421))</f>
        <v/>
      </c>
      <c r="I421" s="29" t="str">
        <f t="shared" si="20"/>
        <v/>
      </c>
      <c r="J421" s="28" t="str">
        <f ca="1">_xlfn.IFNA(INDEX(Paskola_LNT!$I$2:$I$1000,MATCH(INV_Lentele!B421,Paskola_LNT!$B$2:$B$1000,0)),IF(AND(J420&lt;&gt;"",A421&lt;&gt;""),J420,""))</f>
        <v/>
      </c>
    </row>
    <row r="422" spans="1:10" x14ac:dyDescent="0.25">
      <c r="A422" s="16" t="str">
        <f>IF(I421="","",IF(A421&gt;='Investicijų skaičiuoklė'!$E$9*p,"",A421+1))</f>
        <v/>
      </c>
      <c r="B422" s="27" t="str">
        <f>IF(A422="","",IF(p=52,B421+7,IF(p=26,B421+14,IF(p=24,IF(MOD(A422,2)=0,EDATE('Investicijų skaičiuoklė'!$E$10,A422/2),B421+14),IF(DAY(DATE(YEAR('Investicijų skaičiuoklė'!$E$10),MONTH('Investicijų skaičiuoklė'!$E$10)+(A422-1)*(12/p),DAY('Investicijų skaičiuoklė'!$E$10)))&lt;&gt;DAY('Investicijų skaičiuoklė'!$E$10),DATE(YEAR('Investicijų skaičiuoklė'!$E$10),MONTH('Investicijų skaičiuoklė'!$E$10)+A422*(12/p)+1,0),DATE(YEAR('Investicijų skaičiuoklė'!$E$10),MONTH('Investicijų skaičiuoklė'!$E$10)+A422*(12/p),DAY('Investicijų skaičiuoklė'!$E$10)))))))</f>
        <v/>
      </c>
      <c r="C422" s="29" t="str">
        <f t="shared" si="18"/>
        <v/>
      </c>
      <c r="D422" s="29" t="str">
        <f t="shared" si="19"/>
        <v/>
      </c>
      <c r="E422" s="29" t="str">
        <f>IF(A422="","",A+SUM($D$2:D421))</f>
        <v/>
      </c>
      <c r="F422" s="29" t="str">
        <f>IF(A422="","",SUM(D$1:D422)+PV)</f>
        <v/>
      </c>
      <c r="G422" s="29" t="str">
        <f>IF(A422="","",IF(INV_Parinktys!$B$17=INV_Parinktys!$A$10,I421*( (1+rate)^(B422-B421)-1 ),I421*rate))</f>
        <v/>
      </c>
      <c r="H422" s="29" t="str">
        <f>IF(D422="","",SUM(G$1:G422))</f>
        <v/>
      </c>
      <c r="I422" s="29" t="str">
        <f t="shared" si="20"/>
        <v/>
      </c>
      <c r="J422" s="28" t="str">
        <f ca="1">_xlfn.IFNA(INDEX(Paskola_LNT!$I$2:$I$1000,MATCH(INV_Lentele!B422,Paskola_LNT!$B$2:$B$1000,0)),IF(AND(J421&lt;&gt;"",A422&lt;&gt;""),J421,""))</f>
        <v/>
      </c>
    </row>
    <row r="423" spans="1:10" x14ac:dyDescent="0.25">
      <c r="A423" s="16" t="str">
        <f>IF(I422="","",IF(A422&gt;='Investicijų skaičiuoklė'!$E$9*p,"",A422+1))</f>
        <v/>
      </c>
      <c r="B423" s="27" t="str">
        <f>IF(A423="","",IF(p=52,B422+7,IF(p=26,B422+14,IF(p=24,IF(MOD(A423,2)=0,EDATE('Investicijų skaičiuoklė'!$E$10,A423/2),B422+14),IF(DAY(DATE(YEAR('Investicijų skaičiuoklė'!$E$10),MONTH('Investicijų skaičiuoklė'!$E$10)+(A423-1)*(12/p),DAY('Investicijų skaičiuoklė'!$E$10)))&lt;&gt;DAY('Investicijų skaičiuoklė'!$E$10),DATE(YEAR('Investicijų skaičiuoklė'!$E$10),MONTH('Investicijų skaičiuoklė'!$E$10)+A423*(12/p)+1,0),DATE(YEAR('Investicijų skaičiuoklė'!$E$10),MONTH('Investicijų skaičiuoklė'!$E$10)+A423*(12/p),DAY('Investicijų skaičiuoklė'!$E$10)))))))</f>
        <v/>
      </c>
      <c r="C423" s="29" t="str">
        <f t="shared" si="18"/>
        <v/>
      </c>
      <c r="D423" s="29" t="str">
        <f t="shared" si="19"/>
        <v/>
      </c>
      <c r="E423" s="29" t="str">
        <f>IF(A423="","",A+SUM($D$2:D422))</f>
        <v/>
      </c>
      <c r="F423" s="29" t="str">
        <f>IF(A423="","",SUM(D$1:D423)+PV)</f>
        <v/>
      </c>
      <c r="G423" s="29" t="str">
        <f>IF(A423="","",IF(INV_Parinktys!$B$17=INV_Parinktys!$A$10,I422*( (1+rate)^(B423-B422)-1 ),I422*rate))</f>
        <v/>
      </c>
      <c r="H423" s="29" t="str">
        <f>IF(D423="","",SUM(G$1:G423))</f>
        <v/>
      </c>
      <c r="I423" s="29" t="str">
        <f t="shared" si="20"/>
        <v/>
      </c>
      <c r="J423" s="28" t="str">
        <f ca="1">_xlfn.IFNA(INDEX(Paskola_LNT!$I$2:$I$1000,MATCH(INV_Lentele!B423,Paskola_LNT!$B$2:$B$1000,0)),IF(AND(J422&lt;&gt;"",A423&lt;&gt;""),J422,""))</f>
        <v/>
      </c>
    </row>
    <row r="424" spans="1:10" x14ac:dyDescent="0.25">
      <c r="A424" s="16" t="str">
        <f>IF(I423="","",IF(A423&gt;='Investicijų skaičiuoklė'!$E$9*p,"",A423+1))</f>
        <v/>
      </c>
      <c r="B424" s="27" t="str">
        <f>IF(A424="","",IF(p=52,B423+7,IF(p=26,B423+14,IF(p=24,IF(MOD(A424,2)=0,EDATE('Investicijų skaičiuoklė'!$E$10,A424/2),B423+14),IF(DAY(DATE(YEAR('Investicijų skaičiuoklė'!$E$10),MONTH('Investicijų skaičiuoklė'!$E$10)+(A424-1)*(12/p),DAY('Investicijų skaičiuoklė'!$E$10)))&lt;&gt;DAY('Investicijų skaičiuoklė'!$E$10),DATE(YEAR('Investicijų skaičiuoklė'!$E$10),MONTH('Investicijų skaičiuoklė'!$E$10)+A424*(12/p)+1,0),DATE(YEAR('Investicijų skaičiuoklė'!$E$10),MONTH('Investicijų skaičiuoklė'!$E$10)+A424*(12/p),DAY('Investicijų skaičiuoklė'!$E$10)))))))</f>
        <v/>
      </c>
      <c r="C424" s="29" t="str">
        <f t="shared" si="18"/>
        <v/>
      </c>
      <c r="D424" s="29" t="str">
        <f t="shared" si="19"/>
        <v/>
      </c>
      <c r="E424" s="29" t="str">
        <f>IF(A424="","",A+SUM($D$2:D423))</f>
        <v/>
      </c>
      <c r="F424" s="29" t="str">
        <f>IF(A424="","",SUM(D$1:D424)+PV)</f>
        <v/>
      </c>
      <c r="G424" s="29" t="str">
        <f>IF(A424="","",IF(INV_Parinktys!$B$17=INV_Parinktys!$A$10,I423*( (1+rate)^(B424-B423)-1 ),I423*rate))</f>
        <v/>
      </c>
      <c r="H424" s="29" t="str">
        <f>IF(D424="","",SUM(G$1:G424))</f>
        <v/>
      </c>
      <c r="I424" s="29" t="str">
        <f t="shared" si="20"/>
        <v/>
      </c>
      <c r="J424" s="28" t="str">
        <f ca="1">_xlfn.IFNA(INDEX(Paskola_LNT!$I$2:$I$1000,MATCH(INV_Lentele!B424,Paskola_LNT!$B$2:$B$1000,0)),IF(AND(J423&lt;&gt;"",A424&lt;&gt;""),J423,""))</f>
        <v/>
      </c>
    </row>
    <row r="425" spans="1:10" x14ac:dyDescent="0.25">
      <c r="A425" s="16" t="str">
        <f>IF(I424="","",IF(A424&gt;='Investicijų skaičiuoklė'!$E$9*p,"",A424+1))</f>
        <v/>
      </c>
      <c r="B425" s="27" t="str">
        <f>IF(A425="","",IF(p=52,B424+7,IF(p=26,B424+14,IF(p=24,IF(MOD(A425,2)=0,EDATE('Investicijų skaičiuoklė'!$E$10,A425/2),B424+14),IF(DAY(DATE(YEAR('Investicijų skaičiuoklė'!$E$10),MONTH('Investicijų skaičiuoklė'!$E$10)+(A425-1)*(12/p),DAY('Investicijų skaičiuoklė'!$E$10)))&lt;&gt;DAY('Investicijų skaičiuoklė'!$E$10),DATE(YEAR('Investicijų skaičiuoklė'!$E$10),MONTH('Investicijų skaičiuoklė'!$E$10)+A425*(12/p)+1,0),DATE(YEAR('Investicijų skaičiuoklė'!$E$10),MONTH('Investicijų skaičiuoklė'!$E$10)+A425*(12/p),DAY('Investicijų skaičiuoklė'!$E$10)))))))</f>
        <v/>
      </c>
      <c r="C425" s="29" t="str">
        <f t="shared" si="18"/>
        <v/>
      </c>
      <c r="D425" s="29" t="str">
        <f t="shared" si="19"/>
        <v/>
      </c>
      <c r="E425" s="29" t="str">
        <f>IF(A425="","",A+SUM($D$2:D424))</f>
        <v/>
      </c>
      <c r="F425" s="29" t="str">
        <f>IF(A425="","",SUM(D$1:D425)+PV)</f>
        <v/>
      </c>
      <c r="G425" s="29" t="str">
        <f>IF(A425="","",IF(INV_Parinktys!$B$17=INV_Parinktys!$A$10,I424*( (1+rate)^(B425-B424)-1 ),I424*rate))</f>
        <v/>
      </c>
      <c r="H425" s="29" t="str">
        <f>IF(D425="","",SUM(G$1:G425))</f>
        <v/>
      </c>
      <c r="I425" s="29" t="str">
        <f t="shared" si="20"/>
        <v/>
      </c>
      <c r="J425" s="28" t="str">
        <f ca="1">_xlfn.IFNA(INDEX(Paskola_LNT!$I$2:$I$1000,MATCH(INV_Lentele!B425,Paskola_LNT!$B$2:$B$1000,0)),IF(AND(J424&lt;&gt;"",A425&lt;&gt;""),J424,""))</f>
        <v/>
      </c>
    </row>
    <row r="426" spans="1:10" x14ac:dyDescent="0.25">
      <c r="A426" s="16" t="str">
        <f>IF(I425="","",IF(A425&gt;='Investicijų skaičiuoklė'!$E$9*p,"",A425+1))</f>
        <v/>
      </c>
      <c r="B426" s="27" t="str">
        <f>IF(A426="","",IF(p=52,B425+7,IF(p=26,B425+14,IF(p=24,IF(MOD(A426,2)=0,EDATE('Investicijų skaičiuoklė'!$E$10,A426/2),B425+14),IF(DAY(DATE(YEAR('Investicijų skaičiuoklė'!$E$10),MONTH('Investicijų skaičiuoklė'!$E$10)+(A426-1)*(12/p),DAY('Investicijų skaičiuoklė'!$E$10)))&lt;&gt;DAY('Investicijų skaičiuoklė'!$E$10),DATE(YEAR('Investicijų skaičiuoklė'!$E$10),MONTH('Investicijų skaičiuoklė'!$E$10)+A426*(12/p)+1,0),DATE(YEAR('Investicijų skaičiuoklė'!$E$10),MONTH('Investicijų skaičiuoklė'!$E$10)+A426*(12/p),DAY('Investicijų skaičiuoklė'!$E$10)))))))</f>
        <v/>
      </c>
      <c r="C426" s="29" t="str">
        <f t="shared" si="18"/>
        <v/>
      </c>
      <c r="D426" s="29" t="str">
        <f t="shared" si="19"/>
        <v/>
      </c>
      <c r="E426" s="29" t="str">
        <f>IF(A426="","",A+SUM($D$2:D425))</f>
        <v/>
      </c>
      <c r="F426" s="29" t="str">
        <f>IF(A426="","",SUM(D$1:D426)+PV)</f>
        <v/>
      </c>
      <c r="G426" s="29" t="str">
        <f>IF(A426="","",IF(INV_Parinktys!$B$17=INV_Parinktys!$A$10,I425*( (1+rate)^(B426-B425)-1 ),I425*rate))</f>
        <v/>
      </c>
      <c r="H426" s="29" t="str">
        <f>IF(D426="","",SUM(G$1:G426))</f>
        <v/>
      </c>
      <c r="I426" s="29" t="str">
        <f t="shared" si="20"/>
        <v/>
      </c>
      <c r="J426" s="28" t="str">
        <f ca="1">_xlfn.IFNA(INDEX(Paskola_LNT!$I$2:$I$1000,MATCH(INV_Lentele!B426,Paskola_LNT!$B$2:$B$1000,0)),IF(AND(J425&lt;&gt;"",A426&lt;&gt;""),J425,""))</f>
        <v/>
      </c>
    </row>
    <row r="427" spans="1:10" x14ac:dyDescent="0.25">
      <c r="A427" s="16" t="str">
        <f>IF(I426="","",IF(A426&gt;='Investicijų skaičiuoklė'!$E$9*p,"",A426+1))</f>
        <v/>
      </c>
      <c r="B427" s="27" t="str">
        <f>IF(A427="","",IF(p=52,B426+7,IF(p=26,B426+14,IF(p=24,IF(MOD(A427,2)=0,EDATE('Investicijų skaičiuoklė'!$E$10,A427/2),B426+14),IF(DAY(DATE(YEAR('Investicijų skaičiuoklė'!$E$10),MONTH('Investicijų skaičiuoklė'!$E$10)+(A427-1)*(12/p),DAY('Investicijų skaičiuoklė'!$E$10)))&lt;&gt;DAY('Investicijų skaičiuoklė'!$E$10),DATE(YEAR('Investicijų skaičiuoklė'!$E$10),MONTH('Investicijų skaičiuoklė'!$E$10)+A427*(12/p)+1,0),DATE(YEAR('Investicijų skaičiuoklė'!$E$10),MONTH('Investicijų skaičiuoklė'!$E$10)+A427*(12/p),DAY('Investicijų skaičiuoklė'!$E$10)))))))</f>
        <v/>
      </c>
      <c r="C427" s="29" t="str">
        <f t="shared" si="18"/>
        <v/>
      </c>
      <c r="D427" s="29" t="str">
        <f t="shared" si="19"/>
        <v/>
      </c>
      <c r="E427" s="29" t="str">
        <f>IF(A427="","",A+SUM($D$2:D426))</f>
        <v/>
      </c>
      <c r="F427" s="29" t="str">
        <f>IF(A427="","",SUM(D$1:D427)+PV)</f>
        <v/>
      </c>
      <c r="G427" s="29" t="str">
        <f>IF(A427="","",IF(INV_Parinktys!$B$17=INV_Parinktys!$A$10,I426*( (1+rate)^(B427-B426)-1 ),I426*rate))</f>
        <v/>
      </c>
      <c r="H427" s="29" t="str">
        <f>IF(D427="","",SUM(G$1:G427))</f>
        <v/>
      </c>
      <c r="I427" s="29" t="str">
        <f t="shared" si="20"/>
        <v/>
      </c>
      <c r="J427" s="28" t="str">
        <f ca="1">_xlfn.IFNA(INDEX(Paskola_LNT!$I$2:$I$1000,MATCH(INV_Lentele!B427,Paskola_LNT!$B$2:$B$1000,0)),IF(AND(J426&lt;&gt;"",A427&lt;&gt;""),J426,""))</f>
        <v/>
      </c>
    </row>
    <row r="428" spans="1:10" x14ac:dyDescent="0.25">
      <c r="A428" s="16" t="str">
        <f>IF(I427="","",IF(A427&gt;='Investicijų skaičiuoklė'!$E$9*p,"",A427+1))</f>
        <v/>
      </c>
      <c r="B428" s="27" t="str">
        <f>IF(A428="","",IF(p=52,B427+7,IF(p=26,B427+14,IF(p=24,IF(MOD(A428,2)=0,EDATE('Investicijų skaičiuoklė'!$E$10,A428/2),B427+14),IF(DAY(DATE(YEAR('Investicijų skaičiuoklė'!$E$10),MONTH('Investicijų skaičiuoklė'!$E$10)+(A428-1)*(12/p),DAY('Investicijų skaičiuoklė'!$E$10)))&lt;&gt;DAY('Investicijų skaičiuoklė'!$E$10),DATE(YEAR('Investicijų skaičiuoklė'!$E$10),MONTH('Investicijų skaičiuoklė'!$E$10)+A428*(12/p)+1,0),DATE(YEAR('Investicijų skaičiuoklė'!$E$10),MONTH('Investicijų skaičiuoklė'!$E$10)+A428*(12/p),DAY('Investicijų skaičiuoklė'!$E$10)))))))</f>
        <v/>
      </c>
      <c r="C428" s="29" t="str">
        <f t="shared" si="18"/>
        <v/>
      </c>
      <c r="D428" s="29" t="str">
        <f t="shared" si="19"/>
        <v/>
      </c>
      <c r="E428" s="29" t="str">
        <f>IF(A428="","",A+SUM($D$2:D427))</f>
        <v/>
      </c>
      <c r="F428" s="29" t="str">
        <f>IF(A428="","",SUM(D$1:D428)+PV)</f>
        <v/>
      </c>
      <c r="G428" s="29" t="str">
        <f>IF(A428="","",IF(INV_Parinktys!$B$17=INV_Parinktys!$A$10,I427*( (1+rate)^(B428-B427)-1 ),I427*rate))</f>
        <v/>
      </c>
      <c r="H428" s="29" t="str">
        <f>IF(D428="","",SUM(G$1:G428))</f>
        <v/>
      </c>
      <c r="I428" s="29" t="str">
        <f t="shared" si="20"/>
        <v/>
      </c>
      <c r="J428" s="28" t="str">
        <f ca="1">_xlfn.IFNA(INDEX(Paskola_LNT!$I$2:$I$1000,MATCH(INV_Lentele!B428,Paskola_LNT!$B$2:$B$1000,0)),IF(AND(J427&lt;&gt;"",A428&lt;&gt;""),J427,""))</f>
        <v/>
      </c>
    </row>
    <row r="429" spans="1:10" x14ac:dyDescent="0.25">
      <c r="A429" s="16" t="str">
        <f>IF(I428="","",IF(A428&gt;='Investicijų skaičiuoklė'!$E$9*p,"",A428+1))</f>
        <v/>
      </c>
      <c r="B429" s="27" t="str">
        <f>IF(A429="","",IF(p=52,B428+7,IF(p=26,B428+14,IF(p=24,IF(MOD(A429,2)=0,EDATE('Investicijų skaičiuoklė'!$E$10,A429/2),B428+14),IF(DAY(DATE(YEAR('Investicijų skaičiuoklė'!$E$10),MONTH('Investicijų skaičiuoklė'!$E$10)+(A429-1)*(12/p),DAY('Investicijų skaičiuoklė'!$E$10)))&lt;&gt;DAY('Investicijų skaičiuoklė'!$E$10),DATE(YEAR('Investicijų skaičiuoklė'!$E$10),MONTH('Investicijų skaičiuoklė'!$E$10)+A429*(12/p)+1,0),DATE(YEAR('Investicijų skaičiuoklė'!$E$10),MONTH('Investicijų skaičiuoklė'!$E$10)+A429*(12/p),DAY('Investicijų skaičiuoklė'!$E$10)))))))</f>
        <v/>
      </c>
      <c r="C429" s="29" t="str">
        <f t="shared" si="18"/>
        <v/>
      </c>
      <c r="D429" s="29" t="str">
        <f t="shared" si="19"/>
        <v/>
      </c>
      <c r="E429" s="29" t="str">
        <f>IF(A429="","",A+SUM($D$2:D428))</f>
        <v/>
      </c>
      <c r="F429" s="29" t="str">
        <f>IF(A429="","",SUM(D$1:D429)+PV)</f>
        <v/>
      </c>
      <c r="G429" s="29" t="str">
        <f>IF(A429="","",IF(INV_Parinktys!$B$17=INV_Parinktys!$A$10,I428*( (1+rate)^(B429-B428)-1 ),I428*rate))</f>
        <v/>
      </c>
      <c r="H429" s="29" t="str">
        <f>IF(D429="","",SUM(G$1:G429))</f>
        <v/>
      </c>
      <c r="I429" s="29" t="str">
        <f t="shared" si="20"/>
        <v/>
      </c>
      <c r="J429" s="28" t="str">
        <f ca="1">_xlfn.IFNA(INDEX(Paskola_LNT!$I$2:$I$1000,MATCH(INV_Lentele!B429,Paskola_LNT!$B$2:$B$1000,0)),IF(AND(J428&lt;&gt;"",A429&lt;&gt;""),J428,""))</f>
        <v/>
      </c>
    </row>
    <row r="430" spans="1:10" x14ac:dyDescent="0.25">
      <c r="A430" s="16" t="str">
        <f>IF(I429="","",IF(A429&gt;='Investicijų skaičiuoklė'!$E$9*p,"",A429+1))</f>
        <v/>
      </c>
      <c r="B430" s="27" t="str">
        <f>IF(A430="","",IF(p=52,B429+7,IF(p=26,B429+14,IF(p=24,IF(MOD(A430,2)=0,EDATE('Investicijų skaičiuoklė'!$E$10,A430/2),B429+14),IF(DAY(DATE(YEAR('Investicijų skaičiuoklė'!$E$10),MONTH('Investicijų skaičiuoklė'!$E$10)+(A430-1)*(12/p),DAY('Investicijų skaičiuoklė'!$E$10)))&lt;&gt;DAY('Investicijų skaičiuoklė'!$E$10),DATE(YEAR('Investicijų skaičiuoklė'!$E$10),MONTH('Investicijų skaičiuoklė'!$E$10)+A430*(12/p)+1,0),DATE(YEAR('Investicijų skaičiuoklė'!$E$10),MONTH('Investicijų skaičiuoklė'!$E$10)+A430*(12/p),DAY('Investicijų skaičiuoklė'!$E$10)))))))</f>
        <v/>
      </c>
      <c r="C430" s="29" t="str">
        <f t="shared" si="18"/>
        <v/>
      </c>
      <c r="D430" s="29" t="str">
        <f t="shared" si="19"/>
        <v/>
      </c>
      <c r="E430" s="29" t="str">
        <f>IF(A430="","",A+SUM($D$2:D429))</f>
        <v/>
      </c>
      <c r="F430" s="29" t="str">
        <f>IF(A430="","",SUM(D$1:D430)+PV)</f>
        <v/>
      </c>
      <c r="G430" s="29" t="str">
        <f>IF(A430="","",IF(INV_Parinktys!$B$17=INV_Parinktys!$A$10,I429*( (1+rate)^(B430-B429)-1 ),I429*rate))</f>
        <v/>
      </c>
      <c r="H430" s="29" t="str">
        <f>IF(D430="","",SUM(G$1:G430))</f>
        <v/>
      </c>
      <c r="I430" s="29" t="str">
        <f t="shared" si="20"/>
        <v/>
      </c>
      <c r="J430" s="28" t="str">
        <f ca="1">_xlfn.IFNA(INDEX(Paskola_LNT!$I$2:$I$1000,MATCH(INV_Lentele!B430,Paskola_LNT!$B$2:$B$1000,0)),IF(AND(J429&lt;&gt;"",A430&lt;&gt;""),J429,""))</f>
        <v/>
      </c>
    </row>
    <row r="431" spans="1:10" x14ac:dyDescent="0.25">
      <c r="A431" s="16" t="str">
        <f>IF(I430="","",IF(A430&gt;='Investicijų skaičiuoklė'!$E$9*p,"",A430+1))</f>
        <v/>
      </c>
      <c r="B431" s="27" t="str">
        <f>IF(A431="","",IF(p=52,B430+7,IF(p=26,B430+14,IF(p=24,IF(MOD(A431,2)=0,EDATE('Investicijų skaičiuoklė'!$E$10,A431/2),B430+14),IF(DAY(DATE(YEAR('Investicijų skaičiuoklė'!$E$10),MONTH('Investicijų skaičiuoklė'!$E$10)+(A431-1)*(12/p),DAY('Investicijų skaičiuoklė'!$E$10)))&lt;&gt;DAY('Investicijų skaičiuoklė'!$E$10),DATE(YEAR('Investicijų skaičiuoklė'!$E$10),MONTH('Investicijų skaičiuoklė'!$E$10)+A431*(12/p)+1,0),DATE(YEAR('Investicijų skaičiuoklė'!$E$10),MONTH('Investicijų skaičiuoklė'!$E$10)+A431*(12/p),DAY('Investicijų skaičiuoklė'!$E$10)))))))</f>
        <v/>
      </c>
      <c r="C431" s="29" t="str">
        <f t="shared" si="18"/>
        <v/>
      </c>
      <c r="D431" s="29" t="str">
        <f t="shared" si="19"/>
        <v/>
      </c>
      <c r="E431" s="29" t="str">
        <f>IF(A431="","",A+SUM($D$2:D430))</f>
        <v/>
      </c>
      <c r="F431" s="29" t="str">
        <f>IF(A431="","",SUM(D$1:D431)+PV)</f>
        <v/>
      </c>
      <c r="G431" s="29" t="str">
        <f>IF(A431="","",IF(INV_Parinktys!$B$17=INV_Parinktys!$A$10,I430*( (1+rate)^(B431-B430)-1 ),I430*rate))</f>
        <v/>
      </c>
      <c r="H431" s="29" t="str">
        <f>IF(D431="","",SUM(G$1:G431))</f>
        <v/>
      </c>
      <c r="I431" s="29" t="str">
        <f t="shared" si="20"/>
        <v/>
      </c>
      <c r="J431" s="28" t="str">
        <f ca="1">_xlfn.IFNA(INDEX(Paskola_LNT!$I$2:$I$1000,MATCH(INV_Lentele!B431,Paskola_LNT!$B$2:$B$1000,0)),IF(AND(J430&lt;&gt;"",A431&lt;&gt;""),J430,""))</f>
        <v/>
      </c>
    </row>
    <row r="432" spans="1:10" x14ac:dyDescent="0.25">
      <c r="A432" s="16" t="str">
        <f>IF(I431="","",IF(A431&gt;='Investicijų skaičiuoklė'!$E$9*p,"",A431+1))</f>
        <v/>
      </c>
      <c r="B432" s="27" t="str">
        <f>IF(A432="","",IF(p=52,B431+7,IF(p=26,B431+14,IF(p=24,IF(MOD(A432,2)=0,EDATE('Investicijų skaičiuoklė'!$E$10,A432/2),B431+14),IF(DAY(DATE(YEAR('Investicijų skaičiuoklė'!$E$10),MONTH('Investicijų skaičiuoklė'!$E$10)+(A432-1)*(12/p),DAY('Investicijų skaičiuoklė'!$E$10)))&lt;&gt;DAY('Investicijų skaičiuoklė'!$E$10),DATE(YEAR('Investicijų skaičiuoklė'!$E$10),MONTH('Investicijų skaičiuoklė'!$E$10)+A432*(12/p)+1,0),DATE(YEAR('Investicijų skaičiuoklė'!$E$10),MONTH('Investicijų skaičiuoklė'!$E$10)+A432*(12/p),DAY('Investicijų skaičiuoklė'!$E$10)))))))</f>
        <v/>
      </c>
      <c r="C432" s="29" t="str">
        <f t="shared" si="18"/>
        <v/>
      </c>
      <c r="D432" s="29" t="str">
        <f t="shared" si="19"/>
        <v/>
      </c>
      <c r="E432" s="29" t="str">
        <f>IF(A432="","",A+SUM($D$2:D431))</f>
        <v/>
      </c>
      <c r="F432" s="29" t="str">
        <f>IF(A432="","",SUM(D$1:D432)+PV)</f>
        <v/>
      </c>
      <c r="G432" s="29" t="str">
        <f>IF(A432="","",IF(INV_Parinktys!$B$17=INV_Parinktys!$A$10,I431*( (1+rate)^(B432-B431)-1 ),I431*rate))</f>
        <v/>
      </c>
      <c r="H432" s="29" t="str">
        <f>IF(D432="","",SUM(G$1:G432))</f>
        <v/>
      </c>
      <c r="I432" s="29" t="str">
        <f t="shared" si="20"/>
        <v/>
      </c>
      <c r="J432" s="28" t="str">
        <f ca="1">_xlfn.IFNA(INDEX(Paskola_LNT!$I$2:$I$1000,MATCH(INV_Lentele!B432,Paskola_LNT!$B$2:$B$1000,0)),IF(AND(J431&lt;&gt;"",A432&lt;&gt;""),J431,""))</f>
        <v/>
      </c>
    </row>
    <row r="433" spans="1:10" x14ac:dyDescent="0.25">
      <c r="A433" s="16" t="str">
        <f>IF(I432="","",IF(A432&gt;='Investicijų skaičiuoklė'!$E$9*p,"",A432+1))</f>
        <v/>
      </c>
      <c r="B433" s="27" t="str">
        <f>IF(A433="","",IF(p=52,B432+7,IF(p=26,B432+14,IF(p=24,IF(MOD(A433,2)=0,EDATE('Investicijų skaičiuoklė'!$E$10,A433/2),B432+14),IF(DAY(DATE(YEAR('Investicijų skaičiuoklė'!$E$10),MONTH('Investicijų skaičiuoklė'!$E$10)+(A433-1)*(12/p),DAY('Investicijų skaičiuoklė'!$E$10)))&lt;&gt;DAY('Investicijų skaičiuoklė'!$E$10),DATE(YEAR('Investicijų skaičiuoklė'!$E$10),MONTH('Investicijų skaičiuoklė'!$E$10)+A433*(12/p)+1,0),DATE(YEAR('Investicijų skaičiuoklė'!$E$10),MONTH('Investicijų skaičiuoklė'!$E$10)+A433*(12/p),DAY('Investicijų skaičiuoklė'!$E$10)))))))</f>
        <v/>
      </c>
      <c r="C433" s="29" t="str">
        <f t="shared" si="18"/>
        <v/>
      </c>
      <c r="D433" s="29" t="str">
        <f t="shared" si="19"/>
        <v/>
      </c>
      <c r="E433" s="29" t="str">
        <f>IF(A433="","",A+SUM($D$2:D432))</f>
        <v/>
      </c>
      <c r="F433" s="29" t="str">
        <f>IF(A433="","",SUM(D$1:D433)+PV)</f>
        <v/>
      </c>
      <c r="G433" s="29" t="str">
        <f>IF(A433="","",IF(INV_Parinktys!$B$17=INV_Parinktys!$A$10,I432*( (1+rate)^(B433-B432)-1 ),I432*rate))</f>
        <v/>
      </c>
      <c r="H433" s="29" t="str">
        <f>IF(D433="","",SUM(G$1:G433))</f>
        <v/>
      </c>
      <c r="I433" s="29" t="str">
        <f t="shared" si="20"/>
        <v/>
      </c>
      <c r="J433" s="28" t="str">
        <f ca="1">_xlfn.IFNA(INDEX(Paskola_LNT!$I$2:$I$1000,MATCH(INV_Lentele!B433,Paskola_LNT!$B$2:$B$1000,0)),IF(AND(J432&lt;&gt;"",A433&lt;&gt;""),J432,""))</f>
        <v/>
      </c>
    </row>
    <row r="434" spans="1:10" x14ac:dyDescent="0.25">
      <c r="A434" s="16" t="str">
        <f>IF(I433="","",IF(A433&gt;='Investicijų skaičiuoklė'!$E$9*p,"",A433+1))</f>
        <v/>
      </c>
      <c r="B434" s="27" t="str">
        <f>IF(A434="","",IF(p=52,B433+7,IF(p=26,B433+14,IF(p=24,IF(MOD(A434,2)=0,EDATE('Investicijų skaičiuoklė'!$E$10,A434/2),B433+14),IF(DAY(DATE(YEAR('Investicijų skaičiuoklė'!$E$10),MONTH('Investicijų skaičiuoklė'!$E$10)+(A434-1)*(12/p),DAY('Investicijų skaičiuoklė'!$E$10)))&lt;&gt;DAY('Investicijų skaičiuoklė'!$E$10),DATE(YEAR('Investicijų skaičiuoklė'!$E$10),MONTH('Investicijų skaičiuoklė'!$E$10)+A434*(12/p)+1,0),DATE(YEAR('Investicijų skaičiuoklė'!$E$10),MONTH('Investicijų skaičiuoklė'!$E$10)+A434*(12/p),DAY('Investicijų skaičiuoklė'!$E$10)))))))</f>
        <v/>
      </c>
      <c r="C434" s="29" t="str">
        <f t="shared" si="18"/>
        <v/>
      </c>
      <c r="D434" s="29" t="str">
        <f t="shared" si="19"/>
        <v/>
      </c>
      <c r="E434" s="29" t="str">
        <f>IF(A434="","",A+SUM($D$2:D433))</f>
        <v/>
      </c>
      <c r="F434" s="29" t="str">
        <f>IF(A434="","",SUM(D$1:D434)+PV)</f>
        <v/>
      </c>
      <c r="G434" s="29" t="str">
        <f>IF(A434="","",IF(INV_Parinktys!$B$17=INV_Parinktys!$A$10,I433*( (1+rate)^(B434-B433)-1 ),I433*rate))</f>
        <v/>
      </c>
      <c r="H434" s="29" t="str">
        <f>IF(D434="","",SUM(G$1:G434))</f>
        <v/>
      </c>
      <c r="I434" s="29" t="str">
        <f t="shared" si="20"/>
        <v/>
      </c>
      <c r="J434" s="28" t="str">
        <f ca="1">_xlfn.IFNA(INDEX(Paskola_LNT!$I$2:$I$1000,MATCH(INV_Lentele!B434,Paskola_LNT!$B$2:$B$1000,0)),IF(AND(J433&lt;&gt;"",A434&lt;&gt;""),J433,""))</f>
        <v/>
      </c>
    </row>
    <row r="435" spans="1:10" x14ac:dyDescent="0.25">
      <c r="A435" s="16" t="str">
        <f>IF(I434="","",IF(A434&gt;='Investicijų skaičiuoklė'!$E$9*p,"",A434+1))</f>
        <v/>
      </c>
      <c r="B435" s="27" t="str">
        <f>IF(A435="","",IF(p=52,B434+7,IF(p=26,B434+14,IF(p=24,IF(MOD(A435,2)=0,EDATE('Investicijų skaičiuoklė'!$E$10,A435/2),B434+14),IF(DAY(DATE(YEAR('Investicijų skaičiuoklė'!$E$10),MONTH('Investicijų skaičiuoklė'!$E$10)+(A435-1)*(12/p),DAY('Investicijų skaičiuoklė'!$E$10)))&lt;&gt;DAY('Investicijų skaičiuoklė'!$E$10),DATE(YEAR('Investicijų skaičiuoklė'!$E$10),MONTH('Investicijų skaičiuoklė'!$E$10)+A435*(12/p)+1,0),DATE(YEAR('Investicijų skaičiuoklė'!$E$10),MONTH('Investicijų skaičiuoklė'!$E$10)+A435*(12/p),DAY('Investicijų skaičiuoklė'!$E$10)))))))</f>
        <v/>
      </c>
      <c r="C435" s="29" t="str">
        <f t="shared" si="18"/>
        <v/>
      </c>
      <c r="D435" s="29" t="str">
        <f t="shared" si="19"/>
        <v/>
      </c>
      <c r="E435" s="29" t="str">
        <f>IF(A435="","",A+SUM($D$2:D434))</f>
        <v/>
      </c>
      <c r="F435" s="29" t="str">
        <f>IF(A435="","",SUM(D$1:D435)+PV)</f>
        <v/>
      </c>
      <c r="G435" s="29" t="str">
        <f>IF(A435="","",IF(INV_Parinktys!$B$17=INV_Parinktys!$A$10,I434*( (1+rate)^(B435-B434)-1 ),I434*rate))</f>
        <v/>
      </c>
      <c r="H435" s="29" t="str">
        <f>IF(D435="","",SUM(G$1:G435))</f>
        <v/>
      </c>
      <c r="I435" s="29" t="str">
        <f t="shared" si="20"/>
        <v/>
      </c>
      <c r="J435" s="28" t="str">
        <f ca="1">_xlfn.IFNA(INDEX(Paskola_LNT!$I$2:$I$1000,MATCH(INV_Lentele!B435,Paskola_LNT!$B$2:$B$1000,0)),IF(AND(J434&lt;&gt;"",A435&lt;&gt;""),J434,""))</f>
        <v/>
      </c>
    </row>
    <row r="436" spans="1:10" x14ac:dyDescent="0.25">
      <c r="A436" s="16" t="str">
        <f>IF(I435="","",IF(A435&gt;='Investicijų skaičiuoklė'!$E$9*p,"",A435+1))</f>
        <v/>
      </c>
      <c r="B436" s="27" t="str">
        <f>IF(A436="","",IF(p=52,B435+7,IF(p=26,B435+14,IF(p=24,IF(MOD(A436,2)=0,EDATE('Investicijų skaičiuoklė'!$E$10,A436/2),B435+14),IF(DAY(DATE(YEAR('Investicijų skaičiuoklė'!$E$10),MONTH('Investicijų skaičiuoklė'!$E$10)+(A436-1)*(12/p),DAY('Investicijų skaičiuoklė'!$E$10)))&lt;&gt;DAY('Investicijų skaičiuoklė'!$E$10),DATE(YEAR('Investicijų skaičiuoklė'!$E$10),MONTH('Investicijų skaičiuoklė'!$E$10)+A436*(12/p)+1,0),DATE(YEAR('Investicijų skaičiuoklė'!$E$10),MONTH('Investicijų skaičiuoklė'!$E$10)+A436*(12/p),DAY('Investicijų skaičiuoklė'!$E$10)))))))</f>
        <v/>
      </c>
      <c r="C436" s="29" t="str">
        <f t="shared" si="18"/>
        <v/>
      </c>
      <c r="D436" s="29" t="str">
        <f t="shared" si="19"/>
        <v/>
      </c>
      <c r="E436" s="29" t="str">
        <f>IF(A436="","",A+SUM($D$2:D435))</f>
        <v/>
      </c>
      <c r="F436" s="29" t="str">
        <f>IF(A436="","",SUM(D$1:D436)+PV)</f>
        <v/>
      </c>
      <c r="G436" s="29" t="str">
        <f>IF(A436="","",IF(INV_Parinktys!$B$17=INV_Parinktys!$A$10,I435*( (1+rate)^(B436-B435)-1 ),I435*rate))</f>
        <v/>
      </c>
      <c r="H436" s="29" t="str">
        <f>IF(D436="","",SUM(G$1:G436))</f>
        <v/>
      </c>
      <c r="I436" s="29" t="str">
        <f t="shared" si="20"/>
        <v/>
      </c>
      <c r="J436" s="28" t="str">
        <f ca="1">_xlfn.IFNA(INDEX(Paskola_LNT!$I$2:$I$1000,MATCH(INV_Lentele!B436,Paskola_LNT!$B$2:$B$1000,0)),IF(AND(J435&lt;&gt;"",A436&lt;&gt;""),J435,""))</f>
        <v/>
      </c>
    </row>
    <row r="437" spans="1:10" x14ac:dyDescent="0.25">
      <c r="A437" s="16" t="str">
        <f>IF(I436="","",IF(A436&gt;='Investicijų skaičiuoklė'!$E$9*p,"",A436+1))</f>
        <v/>
      </c>
      <c r="B437" s="27" t="str">
        <f>IF(A437="","",IF(p=52,B436+7,IF(p=26,B436+14,IF(p=24,IF(MOD(A437,2)=0,EDATE('Investicijų skaičiuoklė'!$E$10,A437/2),B436+14),IF(DAY(DATE(YEAR('Investicijų skaičiuoklė'!$E$10),MONTH('Investicijų skaičiuoklė'!$E$10)+(A437-1)*(12/p),DAY('Investicijų skaičiuoklė'!$E$10)))&lt;&gt;DAY('Investicijų skaičiuoklė'!$E$10),DATE(YEAR('Investicijų skaičiuoklė'!$E$10),MONTH('Investicijų skaičiuoklė'!$E$10)+A437*(12/p)+1,0),DATE(YEAR('Investicijų skaičiuoklė'!$E$10),MONTH('Investicijų skaičiuoklė'!$E$10)+A437*(12/p),DAY('Investicijų skaičiuoklė'!$E$10)))))))</f>
        <v/>
      </c>
      <c r="C437" s="29" t="str">
        <f t="shared" si="18"/>
        <v/>
      </c>
      <c r="D437" s="29" t="str">
        <f t="shared" si="19"/>
        <v/>
      </c>
      <c r="E437" s="29" t="str">
        <f>IF(A437="","",A+SUM($D$2:D436))</f>
        <v/>
      </c>
      <c r="F437" s="29" t="str">
        <f>IF(A437="","",SUM(D$1:D437)+PV)</f>
        <v/>
      </c>
      <c r="G437" s="29" t="str">
        <f>IF(A437="","",IF(INV_Parinktys!$B$17=INV_Parinktys!$A$10,I436*( (1+rate)^(B437-B436)-1 ),I436*rate))</f>
        <v/>
      </c>
      <c r="H437" s="29" t="str">
        <f>IF(D437="","",SUM(G$1:G437))</f>
        <v/>
      </c>
      <c r="I437" s="29" t="str">
        <f t="shared" si="20"/>
        <v/>
      </c>
      <c r="J437" s="28" t="str">
        <f ca="1">_xlfn.IFNA(INDEX(Paskola_LNT!$I$2:$I$1000,MATCH(INV_Lentele!B437,Paskola_LNT!$B$2:$B$1000,0)),IF(AND(J436&lt;&gt;"",A437&lt;&gt;""),J436,""))</f>
        <v/>
      </c>
    </row>
    <row r="438" spans="1:10" x14ac:dyDescent="0.25">
      <c r="A438" s="16" t="str">
        <f>IF(I437="","",IF(A437&gt;='Investicijų skaičiuoklė'!$E$9*p,"",A437+1))</f>
        <v/>
      </c>
      <c r="B438" s="27" t="str">
        <f>IF(A438="","",IF(p=52,B437+7,IF(p=26,B437+14,IF(p=24,IF(MOD(A438,2)=0,EDATE('Investicijų skaičiuoklė'!$E$10,A438/2),B437+14),IF(DAY(DATE(YEAR('Investicijų skaičiuoklė'!$E$10),MONTH('Investicijų skaičiuoklė'!$E$10)+(A438-1)*(12/p),DAY('Investicijų skaičiuoklė'!$E$10)))&lt;&gt;DAY('Investicijų skaičiuoklė'!$E$10),DATE(YEAR('Investicijų skaičiuoklė'!$E$10),MONTH('Investicijų skaičiuoklė'!$E$10)+A438*(12/p)+1,0),DATE(YEAR('Investicijų skaičiuoklė'!$E$10),MONTH('Investicijų skaičiuoklė'!$E$10)+A438*(12/p),DAY('Investicijų skaičiuoklė'!$E$10)))))))</f>
        <v/>
      </c>
      <c r="C438" s="29" t="str">
        <f t="shared" si="18"/>
        <v/>
      </c>
      <c r="D438" s="29" t="str">
        <f t="shared" si="19"/>
        <v/>
      </c>
      <c r="E438" s="29" t="str">
        <f>IF(A438="","",A+SUM($D$2:D437))</f>
        <v/>
      </c>
      <c r="F438" s="29" t="str">
        <f>IF(A438="","",SUM(D$1:D438)+PV)</f>
        <v/>
      </c>
      <c r="G438" s="29" t="str">
        <f>IF(A438="","",IF(INV_Parinktys!$B$17=INV_Parinktys!$A$10,I437*( (1+rate)^(B438-B437)-1 ),I437*rate))</f>
        <v/>
      </c>
      <c r="H438" s="29" t="str">
        <f>IF(D438="","",SUM(G$1:G438))</f>
        <v/>
      </c>
      <c r="I438" s="29" t="str">
        <f t="shared" si="20"/>
        <v/>
      </c>
      <c r="J438" s="28" t="str">
        <f ca="1">_xlfn.IFNA(INDEX(Paskola_LNT!$I$2:$I$1000,MATCH(INV_Lentele!B438,Paskola_LNT!$B$2:$B$1000,0)),IF(AND(J437&lt;&gt;"",A438&lt;&gt;""),J437,""))</f>
        <v/>
      </c>
    </row>
    <row r="439" spans="1:10" x14ac:dyDescent="0.25">
      <c r="A439" s="16" t="str">
        <f>IF(I438="","",IF(A438&gt;='Investicijų skaičiuoklė'!$E$9*p,"",A438+1))</f>
        <v/>
      </c>
      <c r="B439" s="27" t="str">
        <f>IF(A439="","",IF(p=52,B438+7,IF(p=26,B438+14,IF(p=24,IF(MOD(A439,2)=0,EDATE('Investicijų skaičiuoklė'!$E$10,A439/2),B438+14),IF(DAY(DATE(YEAR('Investicijų skaičiuoklė'!$E$10),MONTH('Investicijų skaičiuoklė'!$E$10)+(A439-1)*(12/p),DAY('Investicijų skaičiuoklė'!$E$10)))&lt;&gt;DAY('Investicijų skaičiuoklė'!$E$10),DATE(YEAR('Investicijų skaičiuoklė'!$E$10),MONTH('Investicijų skaičiuoklė'!$E$10)+A439*(12/p)+1,0),DATE(YEAR('Investicijų skaičiuoklė'!$E$10),MONTH('Investicijų skaičiuoklė'!$E$10)+A439*(12/p),DAY('Investicijų skaičiuoklė'!$E$10)))))))</f>
        <v/>
      </c>
      <c r="C439" s="29" t="str">
        <f t="shared" si="18"/>
        <v/>
      </c>
      <c r="D439" s="29" t="str">
        <f t="shared" si="19"/>
        <v/>
      </c>
      <c r="E439" s="29" t="str">
        <f>IF(A439="","",A+SUM($D$2:D438))</f>
        <v/>
      </c>
      <c r="F439" s="29" t="str">
        <f>IF(A439="","",SUM(D$1:D439)+PV)</f>
        <v/>
      </c>
      <c r="G439" s="29" t="str">
        <f>IF(A439="","",IF(INV_Parinktys!$B$17=INV_Parinktys!$A$10,I438*( (1+rate)^(B439-B438)-1 ),I438*rate))</f>
        <v/>
      </c>
      <c r="H439" s="29" t="str">
        <f>IF(D439="","",SUM(G$1:G439))</f>
        <v/>
      </c>
      <c r="I439" s="29" t="str">
        <f t="shared" si="20"/>
        <v/>
      </c>
      <c r="J439" s="28" t="str">
        <f ca="1">_xlfn.IFNA(INDEX(Paskola_LNT!$I$2:$I$1000,MATCH(INV_Lentele!B439,Paskola_LNT!$B$2:$B$1000,0)),IF(AND(J438&lt;&gt;"",A439&lt;&gt;""),J438,""))</f>
        <v/>
      </c>
    </row>
    <row r="440" spans="1:10" x14ac:dyDescent="0.25">
      <c r="A440" s="16" t="str">
        <f>IF(I439="","",IF(A439&gt;='Investicijų skaičiuoklė'!$E$9*p,"",A439+1))</f>
        <v/>
      </c>
      <c r="B440" s="27" t="str">
        <f>IF(A440="","",IF(p=52,B439+7,IF(p=26,B439+14,IF(p=24,IF(MOD(A440,2)=0,EDATE('Investicijų skaičiuoklė'!$E$10,A440/2),B439+14),IF(DAY(DATE(YEAR('Investicijų skaičiuoklė'!$E$10),MONTH('Investicijų skaičiuoklė'!$E$10)+(A440-1)*(12/p),DAY('Investicijų skaičiuoklė'!$E$10)))&lt;&gt;DAY('Investicijų skaičiuoklė'!$E$10),DATE(YEAR('Investicijų skaičiuoklė'!$E$10),MONTH('Investicijų skaičiuoklė'!$E$10)+A440*(12/p)+1,0),DATE(YEAR('Investicijų skaičiuoklė'!$E$10),MONTH('Investicijų skaičiuoklė'!$E$10)+A440*(12/p),DAY('Investicijų skaičiuoklė'!$E$10)))))))</f>
        <v/>
      </c>
      <c r="C440" s="29" t="str">
        <f t="shared" si="18"/>
        <v/>
      </c>
      <c r="D440" s="29" t="str">
        <f t="shared" si="19"/>
        <v/>
      </c>
      <c r="E440" s="29" t="str">
        <f>IF(A440="","",A+SUM($D$2:D439))</f>
        <v/>
      </c>
      <c r="F440" s="29" t="str">
        <f>IF(A440="","",SUM(D$1:D440)+PV)</f>
        <v/>
      </c>
      <c r="G440" s="29" t="str">
        <f>IF(A440="","",IF(INV_Parinktys!$B$17=INV_Parinktys!$A$10,I439*( (1+rate)^(B440-B439)-1 ),I439*rate))</f>
        <v/>
      </c>
      <c r="H440" s="29" t="str">
        <f>IF(D440="","",SUM(G$1:G440))</f>
        <v/>
      </c>
      <c r="I440" s="29" t="str">
        <f t="shared" si="20"/>
        <v/>
      </c>
      <c r="J440" s="28" t="str">
        <f ca="1">_xlfn.IFNA(INDEX(Paskola_LNT!$I$2:$I$1000,MATCH(INV_Lentele!B440,Paskola_LNT!$B$2:$B$1000,0)),IF(AND(J439&lt;&gt;"",A440&lt;&gt;""),J439,""))</f>
        <v/>
      </c>
    </row>
    <row r="441" spans="1:10" x14ac:dyDescent="0.25">
      <c r="A441" s="16" t="str">
        <f>IF(I440="","",IF(A440&gt;='Investicijų skaičiuoklė'!$E$9*p,"",A440+1))</f>
        <v/>
      </c>
      <c r="B441" s="27" t="str">
        <f>IF(A441="","",IF(p=52,B440+7,IF(p=26,B440+14,IF(p=24,IF(MOD(A441,2)=0,EDATE('Investicijų skaičiuoklė'!$E$10,A441/2),B440+14),IF(DAY(DATE(YEAR('Investicijų skaičiuoklė'!$E$10),MONTH('Investicijų skaičiuoklė'!$E$10)+(A441-1)*(12/p),DAY('Investicijų skaičiuoklė'!$E$10)))&lt;&gt;DAY('Investicijų skaičiuoklė'!$E$10),DATE(YEAR('Investicijų skaičiuoklė'!$E$10),MONTH('Investicijų skaičiuoklė'!$E$10)+A441*(12/p)+1,0),DATE(YEAR('Investicijų skaičiuoklė'!$E$10),MONTH('Investicijų skaičiuoklė'!$E$10)+A441*(12/p),DAY('Investicijų skaičiuoklė'!$E$10)))))))</f>
        <v/>
      </c>
      <c r="C441" s="29" t="str">
        <f t="shared" si="18"/>
        <v/>
      </c>
      <c r="D441" s="29" t="str">
        <f t="shared" si="19"/>
        <v/>
      </c>
      <c r="E441" s="29" t="str">
        <f>IF(A441="","",A+SUM($D$2:D440))</f>
        <v/>
      </c>
      <c r="F441" s="29" t="str">
        <f>IF(A441="","",SUM(D$1:D441)+PV)</f>
        <v/>
      </c>
      <c r="G441" s="29" t="str">
        <f>IF(A441="","",IF(INV_Parinktys!$B$17=INV_Parinktys!$A$10,I440*( (1+rate)^(B441-B440)-1 ),I440*rate))</f>
        <v/>
      </c>
      <c r="H441" s="29" t="str">
        <f>IF(D441="","",SUM(G$1:G441))</f>
        <v/>
      </c>
      <c r="I441" s="29" t="str">
        <f t="shared" si="20"/>
        <v/>
      </c>
      <c r="J441" s="28" t="str">
        <f ca="1">_xlfn.IFNA(INDEX(Paskola_LNT!$I$2:$I$1000,MATCH(INV_Lentele!B441,Paskola_LNT!$B$2:$B$1000,0)),IF(AND(J440&lt;&gt;"",A441&lt;&gt;""),J440,""))</f>
        <v/>
      </c>
    </row>
    <row r="442" spans="1:10" x14ac:dyDescent="0.25">
      <c r="A442" s="16" t="str">
        <f>IF(I441="","",IF(A441&gt;='Investicijų skaičiuoklė'!$E$9*p,"",A441+1))</f>
        <v/>
      </c>
      <c r="B442" s="27" t="str">
        <f>IF(A442="","",IF(p=52,B441+7,IF(p=26,B441+14,IF(p=24,IF(MOD(A442,2)=0,EDATE('Investicijų skaičiuoklė'!$E$10,A442/2),B441+14),IF(DAY(DATE(YEAR('Investicijų skaičiuoklė'!$E$10),MONTH('Investicijų skaičiuoklė'!$E$10)+(A442-1)*(12/p),DAY('Investicijų skaičiuoklė'!$E$10)))&lt;&gt;DAY('Investicijų skaičiuoklė'!$E$10),DATE(YEAR('Investicijų skaičiuoklė'!$E$10),MONTH('Investicijų skaičiuoklė'!$E$10)+A442*(12/p)+1,0),DATE(YEAR('Investicijų skaičiuoklė'!$E$10),MONTH('Investicijų skaičiuoklė'!$E$10)+A442*(12/p),DAY('Investicijų skaičiuoklė'!$E$10)))))))</f>
        <v/>
      </c>
      <c r="C442" s="29" t="str">
        <f t="shared" si="18"/>
        <v/>
      </c>
      <c r="D442" s="29" t="str">
        <f t="shared" si="19"/>
        <v/>
      </c>
      <c r="E442" s="29" t="str">
        <f>IF(A442="","",A+SUM($D$2:D441))</f>
        <v/>
      </c>
      <c r="F442" s="29" t="str">
        <f>IF(A442="","",SUM(D$1:D442)+PV)</f>
        <v/>
      </c>
      <c r="G442" s="29" t="str">
        <f>IF(A442="","",IF(INV_Parinktys!$B$17=INV_Parinktys!$A$10,I441*( (1+rate)^(B442-B441)-1 ),I441*rate))</f>
        <v/>
      </c>
      <c r="H442" s="29" t="str">
        <f>IF(D442="","",SUM(G$1:G442))</f>
        <v/>
      </c>
      <c r="I442" s="29" t="str">
        <f t="shared" si="20"/>
        <v/>
      </c>
      <c r="J442" s="28" t="str">
        <f ca="1">_xlfn.IFNA(INDEX(Paskola_LNT!$I$2:$I$1000,MATCH(INV_Lentele!B442,Paskola_LNT!$B$2:$B$1000,0)),IF(AND(J441&lt;&gt;"",A442&lt;&gt;""),J441,""))</f>
        <v/>
      </c>
    </row>
    <row r="443" spans="1:10" x14ac:dyDescent="0.25">
      <c r="A443" s="16" t="str">
        <f>IF(I442="","",IF(A442&gt;='Investicijų skaičiuoklė'!$E$9*p,"",A442+1))</f>
        <v/>
      </c>
      <c r="B443" s="27" t="str">
        <f>IF(A443="","",IF(p=52,B442+7,IF(p=26,B442+14,IF(p=24,IF(MOD(A443,2)=0,EDATE('Investicijų skaičiuoklė'!$E$10,A443/2),B442+14),IF(DAY(DATE(YEAR('Investicijų skaičiuoklė'!$E$10),MONTH('Investicijų skaičiuoklė'!$E$10)+(A443-1)*(12/p),DAY('Investicijų skaičiuoklė'!$E$10)))&lt;&gt;DAY('Investicijų skaičiuoklė'!$E$10),DATE(YEAR('Investicijų skaičiuoklė'!$E$10),MONTH('Investicijų skaičiuoklė'!$E$10)+A443*(12/p)+1,0),DATE(YEAR('Investicijų skaičiuoklė'!$E$10),MONTH('Investicijų skaičiuoklė'!$E$10)+A443*(12/p),DAY('Investicijų skaičiuoklė'!$E$10)))))))</f>
        <v/>
      </c>
      <c r="C443" s="29" t="str">
        <f t="shared" si="18"/>
        <v/>
      </c>
      <c r="D443" s="29" t="str">
        <f t="shared" si="19"/>
        <v/>
      </c>
      <c r="E443" s="29" t="str">
        <f>IF(A443="","",A+SUM($D$2:D442))</f>
        <v/>
      </c>
      <c r="F443" s="29" t="str">
        <f>IF(A443="","",SUM(D$1:D443)+PV)</f>
        <v/>
      </c>
      <c r="G443" s="29" t="str">
        <f>IF(A443="","",IF(INV_Parinktys!$B$17=INV_Parinktys!$A$10,I442*( (1+rate)^(B443-B442)-1 ),I442*rate))</f>
        <v/>
      </c>
      <c r="H443" s="29" t="str">
        <f>IF(D443="","",SUM(G$1:G443))</f>
        <v/>
      </c>
      <c r="I443" s="29" t="str">
        <f t="shared" si="20"/>
        <v/>
      </c>
      <c r="J443" s="28" t="str">
        <f ca="1">_xlfn.IFNA(INDEX(Paskola_LNT!$I$2:$I$1000,MATCH(INV_Lentele!B443,Paskola_LNT!$B$2:$B$1000,0)),IF(AND(J442&lt;&gt;"",A443&lt;&gt;""),J442,""))</f>
        <v/>
      </c>
    </row>
    <row r="444" spans="1:10" x14ac:dyDescent="0.25">
      <c r="A444" s="16" t="str">
        <f>IF(I443="","",IF(A443&gt;='Investicijų skaičiuoklė'!$E$9*p,"",A443+1))</f>
        <v/>
      </c>
      <c r="B444" s="27" t="str">
        <f>IF(A444="","",IF(p=52,B443+7,IF(p=26,B443+14,IF(p=24,IF(MOD(A444,2)=0,EDATE('Investicijų skaičiuoklė'!$E$10,A444/2),B443+14),IF(DAY(DATE(YEAR('Investicijų skaičiuoklė'!$E$10),MONTH('Investicijų skaičiuoklė'!$E$10)+(A444-1)*(12/p),DAY('Investicijų skaičiuoklė'!$E$10)))&lt;&gt;DAY('Investicijų skaičiuoklė'!$E$10),DATE(YEAR('Investicijų skaičiuoklė'!$E$10),MONTH('Investicijų skaičiuoklė'!$E$10)+A444*(12/p)+1,0),DATE(YEAR('Investicijų skaičiuoklė'!$E$10),MONTH('Investicijų skaičiuoklė'!$E$10)+A444*(12/p),DAY('Investicijų skaičiuoklė'!$E$10)))))))</f>
        <v/>
      </c>
      <c r="C444" s="29" t="str">
        <f t="shared" si="18"/>
        <v/>
      </c>
      <c r="D444" s="29" t="str">
        <f t="shared" si="19"/>
        <v/>
      </c>
      <c r="E444" s="29" t="str">
        <f>IF(A444="","",A+SUM($D$2:D443))</f>
        <v/>
      </c>
      <c r="F444" s="29" t="str">
        <f>IF(A444="","",SUM(D$1:D444)+PV)</f>
        <v/>
      </c>
      <c r="G444" s="29" t="str">
        <f>IF(A444="","",IF(INV_Parinktys!$B$17=INV_Parinktys!$A$10,I443*( (1+rate)^(B444-B443)-1 ),I443*rate))</f>
        <v/>
      </c>
      <c r="H444" s="29" t="str">
        <f>IF(D444="","",SUM(G$1:G444))</f>
        <v/>
      </c>
      <c r="I444" s="29" t="str">
        <f t="shared" si="20"/>
        <v/>
      </c>
      <c r="J444" s="28" t="str">
        <f ca="1">_xlfn.IFNA(INDEX(Paskola_LNT!$I$2:$I$1000,MATCH(INV_Lentele!B444,Paskola_LNT!$B$2:$B$1000,0)),IF(AND(J443&lt;&gt;"",A444&lt;&gt;""),J443,""))</f>
        <v/>
      </c>
    </row>
    <row r="445" spans="1:10" x14ac:dyDescent="0.25">
      <c r="A445" s="16" t="str">
        <f>IF(I444="","",IF(A444&gt;='Investicijų skaičiuoklė'!$E$9*p,"",A444+1))</f>
        <v/>
      </c>
      <c r="B445" s="27" t="str">
        <f>IF(A445="","",IF(p=52,B444+7,IF(p=26,B444+14,IF(p=24,IF(MOD(A445,2)=0,EDATE('Investicijų skaičiuoklė'!$E$10,A445/2),B444+14),IF(DAY(DATE(YEAR('Investicijų skaičiuoklė'!$E$10),MONTH('Investicijų skaičiuoklė'!$E$10)+(A445-1)*(12/p),DAY('Investicijų skaičiuoklė'!$E$10)))&lt;&gt;DAY('Investicijų skaičiuoklė'!$E$10),DATE(YEAR('Investicijų skaičiuoklė'!$E$10),MONTH('Investicijų skaičiuoklė'!$E$10)+A445*(12/p)+1,0),DATE(YEAR('Investicijų skaičiuoklė'!$E$10),MONTH('Investicijų skaičiuoklė'!$E$10)+A445*(12/p),DAY('Investicijų skaičiuoklė'!$E$10)))))))</f>
        <v/>
      </c>
      <c r="C445" s="29" t="str">
        <f t="shared" si="18"/>
        <v/>
      </c>
      <c r="D445" s="29" t="str">
        <f t="shared" si="19"/>
        <v/>
      </c>
      <c r="E445" s="29" t="str">
        <f>IF(A445="","",A+SUM($D$2:D444))</f>
        <v/>
      </c>
      <c r="F445" s="29" t="str">
        <f>IF(A445="","",SUM(D$1:D445)+PV)</f>
        <v/>
      </c>
      <c r="G445" s="29" t="str">
        <f>IF(A445="","",IF(INV_Parinktys!$B$17=INV_Parinktys!$A$10,I444*( (1+rate)^(B445-B444)-1 ),I444*rate))</f>
        <v/>
      </c>
      <c r="H445" s="29" t="str">
        <f>IF(D445="","",SUM(G$1:G445))</f>
        <v/>
      </c>
      <c r="I445" s="29" t="str">
        <f t="shared" si="20"/>
        <v/>
      </c>
      <c r="J445" s="28" t="str">
        <f ca="1">_xlfn.IFNA(INDEX(Paskola_LNT!$I$2:$I$1000,MATCH(INV_Lentele!B445,Paskola_LNT!$B$2:$B$1000,0)),IF(AND(J444&lt;&gt;"",A445&lt;&gt;""),J444,""))</f>
        <v/>
      </c>
    </row>
    <row r="446" spans="1:10" x14ac:dyDescent="0.25">
      <c r="A446" s="16" t="str">
        <f>IF(I445="","",IF(A445&gt;='Investicijų skaičiuoklė'!$E$9*p,"",A445+1))</f>
        <v/>
      </c>
      <c r="B446" s="27" t="str">
        <f>IF(A446="","",IF(p=52,B445+7,IF(p=26,B445+14,IF(p=24,IF(MOD(A446,2)=0,EDATE('Investicijų skaičiuoklė'!$E$10,A446/2),B445+14),IF(DAY(DATE(YEAR('Investicijų skaičiuoklė'!$E$10),MONTH('Investicijų skaičiuoklė'!$E$10)+(A446-1)*(12/p),DAY('Investicijų skaičiuoklė'!$E$10)))&lt;&gt;DAY('Investicijų skaičiuoklė'!$E$10),DATE(YEAR('Investicijų skaičiuoklė'!$E$10),MONTH('Investicijų skaičiuoklė'!$E$10)+A446*(12/p)+1,0),DATE(YEAR('Investicijų skaičiuoklė'!$E$10),MONTH('Investicijų skaičiuoklė'!$E$10)+A446*(12/p),DAY('Investicijų skaičiuoklė'!$E$10)))))))</f>
        <v/>
      </c>
      <c r="C446" s="29" t="str">
        <f t="shared" si="18"/>
        <v/>
      </c>
      <c r="D446" s="29" t="str">
        <f t="shared" si="19"/>
        <v/>
      </c>
      <c r="E446" s="29" t="str">
        <f>IF(A446="","",A+SUM($D$2:D445))</f>
        <v/>
      </c>
      <c r="F446" s="29" t="str">
        <f>IF(A446="","",SUM(D$1:D446)+PV)</f>
        <v/>
      </c>
      <c r="G446" s="29" t="str">
        <f>IF(A446="","",IF(INV_Parinktys!$B$17=INV_Parinktys!$A$10,I445*( (1+rate)^(B446-B445)-1 ),I445*rate))</f>
        <v/>
      </c>
      <c r="H446" s="29" t="str">
        <f>IF(D446="","",SUM(G$1:G446))</f>
        <v/>
      </c>
      <c r="I446" s="29" t="str">
        <f t="shared" si="20"/>
        <v/>
      </c>
      <c r="J446" s="28" t="str">
        <f ca="1">_xlfn.IFNA(INDEX(Paskola_LNT!$I$2:$I$1000,MATCH(INV_Lentele!B446,Paskola_LNT!$B$2:$B$1000,0)),IF(AND(J445&lt;&gt;"",A446&lt;&gt;""),J445,""))</f>
        <v/>
      </c>
    </row>
    <row r="447" spans="1:10" x14ac:dyDescent="0.25">
      <c r="A447" s="16" t="str">
        <f>IF(I446="","",IF(A446&gt;='Investicijų skaičiuoklė'!$E$9*p,"",A446+1))</f>
        <v/>
      </c>
      <c r="B447" s="27" t="str">
        <f>IF(A447="","",IF(p=52,B446+7,IF(p=26,B446+14,IF(p=24,IF(MOD(A447,2)=0,EDATE('Investicijų skaičiuoklė'!$E$10,A447/2),B446+14),IF(DAY(DATE(YEAR('Investicijų skaičiuoklė'!$E$10),MONTH('Investicijų skaičiuoklė'!$E$10)+(A447-1)*(12/p),DAY('Investicijų skaičiuoklė'!$E$10)))&lt;&gt;DAY('Investicijų skaičiuoklė'!$E$10),DATE(YEAR('Investicijų skaičiuoklė'!$E$10),MONTH('Investicijų skaičiuoklė'!$E$10)+A447*(12/p)+1,0),DATE(YEAR('Investicijų skaičiuoklė'!$E$10),MONTH('Investicijų skaičiuoklė'!$E$10)+A447*(12/p),DAY('Investicijų skaičiuoklė'!$E$10)))))))</f>
        <v/>
      </c>
      <c r="C447" s="29" t="str">
        <f t="shared" si="18"/>
        <v/>
      </c>
      <c r="D447" s="29" t="str">
        <f t="shared" si="19"/>
        <v/>
      </c>
      <c r="E447" s="29" t="str">
        <f>IF(A447="","",A+SUM($D$2:D446))</f>
        <v/>
      </c>
      <c r="F447" s="29" t="str">
        <f>IF(A447="","",SUM(D$1:D447)+PV)</f>
        <v/>
      </c>
      <c r="G447" s="29" t="str">
        <f>IF(A447="","",IF(INV_Parinktys!$B$17=INV_Parinktys!$A$10,I446*( (1+rate)^(B447-B446)-1 ),I446*rate))</f>
        <v/>
      </c>
      <c r="H447" s="29" t="str">
        <f>IF(D447="","",SUM(G$1:G447))</f>
        <v/>
      </c>
      <c r="I447" s="29" t="str">
        <f t="shared" si="20"/>
        <v/>
      </c>
      <c r="J447" s="28" t="str">
        <f ca="1">_xlfn.IFNA(INDEX(Paskola_LNT!$I$2:$I$1000,MATCH(INV_Lentele!B447,Paskola_LNT!$B$2:$B$1000,0)),IF(AND(J446&lt;&gt;"",A447&lt;&gt;""),J446,""))</f>
        <v/>
      </c>
    </row>
    <row r="448" spans="1:10" x14ac:dyDescent="0.25">
      <c r="A448" s="16" t="str">
        <f>IF(I447="","",IF(A447&gt;='Investicijų skaičiuoklė'!$E$9*p,"",A447+1))</f>
        <v/>
      </c>
      <c r="B448" s="27" t="str">
        <f>IF(A448="","",IF(p=52,B447+7,IF(p=26,B447+14,IF(p=24,IF(MOD(A448,2)=0,EDATE('Investicijų skaičiuoklė'!$E$10,A448/2),B447+14),IF(DAY(DATE(YEAR('Investicijų skaičiuoklė'!$E$10),MONTH('Investicijų skaičiuoklė'!$E$10)+(A448-1)*(12/p),DAY('Investicijų skaičiuoklė'!$E$10)))&lt;&gt;DAY('Investicijų skaičiuoklė'!$E$10),DATE(YEAR('Investicijų skaičiuoklė'!$E$10),MONTH('Investicijų skaičiuoklė'!$E$10)+A448*(12/p)+1,0),DATE(YEAR('Investicijų skaičiuoklė'!$E$10),MONTH('Investicijų skaičiuoklė'!$E$10)+A448*(12/p),DAY('Investicijų skaičiuoklė'!$E$10)))))))</f>
        <v/>
      </c>
      <c r="C448" s="29" t="str">
        <f t="shared" si="18"/>
        <v/>
      </c>
      <c r="D448" s="29" t="str">
        <f t="shared" si="19"/>
        <v/>
      </c>
      <c r="E448" s="29" t="str">
        <f>IF(A448="","",A+SUM($D$2:D447))</f>
        <v/>
      </c>
      <c r="F448" s="29" t="str">
        <f>IF(A448="","",SUM(D$1:D448)+PV)</f>
        <v/>
      </c>
      <c r="G448" s="29" t="str">
        <f>IF(A448="","",IF(INV_Parinktys!$B$17=INV_Parinktys!$A$10,I447*( (1+rate)^(B448-B447)-1 ),I447*rate))</f>
        <v/>
      </c>
      <c r="H448" s="29" t="str">
        <f>IF(D448="","",SUM(G$1:G448))</f>
        <v/>
      </c>
      <c r="I448" s="29" t="str">
        <f t="shared" si="20"/>
        <v/>
      </c>
      <c r="J448" s="28" t="str">
        <f ca="1">_xlfn.IFNA(INDEX(Paskola_LNT!$I$2:$I$1000,MATCH(INV_Lentele!B448,Paskola_LNT!$B$2:$B$1000,0)),IF(AND(J447&lt;&gt;"",A448&lt;&gt;""),J447,""))</f>
        <v/>
      </c>
    </row>
    <row r="449" spans="1:10" x14ac:dyDescent="0.25">
      <c r="A449" s="16" t="str">
        <f>IF(I448="","",IF(A448&gt;='Investicijų skaičiuoklė'!$E$9*p,"",A448+1))</f>
        <v/>
      </c>
      <c r="B449" s="27" t="str">
        <f>IF(A449="","",IF(p=52,B448+7,IF(p=26,B448+14,IF(p=24,IF(MOD(A449,2)=0,EDATE('Investicijų skaičiuoklė'!$E$10,A449/2),B448+14),IF(DAY(DATE(YEAR('Investicijų skaičiuoklė'!$E$10),MONTH('Investicijų skaičiuoklė'!$E$10)+(A449-1)*(12/p),DAY('Investicijų skaičiuoklė'!$E$10)))&lt;&gt;DAY('Investicijų skaičiuoklė'!$E$10),DATE(YEAR('Investicijų skaičiuoklė'!$E$10),MONTH('Investicijų skaičiuoklė'!$E$10)+A449*(12/p)+1,0),DATE(YEAR('Investicijų skaičiuoklė'!$E$10),MONTH('Investicijų skaičiuoklė'!$E$10)+A449*(12/p),DAY('Investicijų skaičiuoklė'!$E$10)))))))</f>
        <v/>
      </c>
      <c r="C449" s="29" t="str">
        <f t="shared" si="18"/>
        <v/>
      </c>
      <c r="D449" s="29" t="str">
        <f t="shared" si="19"/>
        <v/>
      </c>
      <c r="E449" s="29" t="str">
        <f>IF(A449="","",A+SUM($D$2:D448))</f>
        <v/>
      </c>
      <c r="F449" s="29" t="str">
        <f>IF(A449="","",SUM(D$1:D449)+PV)</f>
        <v/>
      </c>
      <c r="G449" s="29" t="str">
        <f>IF(A449="","",IF(INV_Parinktys!$B$17=INV_Parinktys!$A$10,I448*( (1+rate)^(B449-B448)-1 ),I448*rate))</f>
        <v/>
      </c>
      <c r="H449" s="29" t="str">
        <f>IF(D449="","",SUM(G$1:G449))</f>
        <v/>
      </c>
      <c r="I449" s="29" t="str">
        <f t="shared" si="20"/>
        <v/>
      </c>
      <c r="J449" s="28" t="str">
        <f ca="1">_xlfn.IFNA(INDEX(Paskola_LNT!$I$2:$I$1000,MATCH(INV_Lentele!B449,Paskola_LNT!$B$2:$B$1000,0)),IF(AND(J448&lt;&gt;"",A449&lt;&gt;""),J448,""))</f>
        <v/>
      </c>
    </row>
    <row r="450" spans="1:10" x14ac:dyDescent="0.25">
      <c r="A450" s="16" t="str">
        <f>IF(I449="","",IF(A449&gt;='Investicijų skaičiuoklė'!$E$9*p,"",A449+1))</f>
        <v/>
      </c>
      <c r="B450" s="27" t="str">
        <f>IF(A450="","",IF(p=52,B449+7,IF(p=26,B449+14,IF(p=24,IF(MOD(A450,2)=0,EDATE('Investicijų skaičiuoklė'!$E$10,A450/2),B449+14),IF(DAY(DATE(YEAR('Investicijų skaičiuoklė'!$E$10),MONTH('Investicijų skaičiuoklė'!$E$10)+(A450-1)*(12/p),DAY('Investicijų skaičiuoklė'!$E$10)))&lt;&gt;DAY('Investicijų skaičiuoklė'!$E$10),DATE(YEAR('Investicijų skaičiuoklė'!$E$10),MONTH('Investicijų skaičiuoklė'!$E$10)+A450*(12/p)+1,0),DATE(YEAR('Investicijų skaičiuoklė'!$E$10),MONTH('Investicijų skaičiuoklė'!$E$10)+A450*(12/p),DAY('Investicijų skaičiuoklė'!$E$10)))))))</f>
        <v/>
      </c>
      <c r="C450" s="29" t="str">
        <f t="shared" ref="C450:C513" si="21">IF(A450="","",PV)</f>
        <v/>
      </c>
      <c r="D450" s="29" t="str">
        <f t="shared" si="19"/>
        <v/>
      </c>
      <c r="E450" s="29" t="str">
        <f>IF(A450="","",A+SUM($D$2:D449))</f>
        <v/>
      </c>
      <c r="F450" s="29" t="str">
        <f>IF(A450="","",SUM(D$1:D450)+PV)</f>
        <v/>
      </c>
      <c r="G450" s="29" t="str">
        <f>IF(A450="","",IF(INV_Parinktys!$B$17=INV_Parinktys!$A$10,I449*( (1+rate)^(B450-B449)-1 ),I449*rate))</f>
        <v/>
      </c>
      <c r="H450" s="29" t="str">
        <f>IF(D450="","",SUM(G$1:G450))</f>
        <v/>
      </c>
      <c r="I450" s="29" t="str">
        <f t="shared" si="20"/>
        <v/>
      </c>
      <c r="J450" s="28" t="str">
        <f ca="1">_xlfn.IFNA(INDEX(Paskola_LNT!$I$2:$I$1000,MATCH(INV_Lentele!B450,Paskola_LNT!$B$2:$B$1000,0)),IF(AND(J449&lt;&gt;"",A450&lt;&gt;""),J449,""))</f>
        <v/>
      </c>
    </row>
    <row r="451" spans="1:10" x14ac:dyDescent="0.25">
      <c r="A451" s="16" t="str">
        <f>IF(I450="","",IF(A450&gt;='Investicijų skaičiuoklė'!$E$9*p,"",A450+1))</f>
        <v/>
      </c>
      <c r="B451" s="27" t="str">
        <f>IF(A451="","",IF(p=52,B450+7,IF(p=26,B450+14,IF(p=24,IF(MOD(A451,2)=0,EDATE('Investicijų skaičiuoklė'!$E$10,A451/2),B450+14),IF(DAY(DATE(YEAR('Investicijų skaičiuoklė'!$E$10),MONTH('Investicijų skaičiuoklė'!$E$10)+(A451-1)*(12/p),DAY('Investicijų skaičiuoklė'!$E$10)))&lt;&gt;DAY('Investicijų skaičiuoklė'!$E$10),DATE(YEAR('Investicijų skaičiuoklė'!$E$10),MONTH('Investicijų skaičiuoklė'!$E$10)+A451*(12/p)+1,0),DATE(YEAR('Investicijų skaičiuoklė'!$E$10),MONTH('Investicijų skaičiuoklė'!$E$10)+A451*(12/p),DAY('Investicijų skaičiuoklė'!$E$10)))))))</f>
        <v/>
      </c>
      <c r="C451" s="29" t="str">
        <f t="shared" si="21"/>
        <v/>
      </c>
      <c r="D451" s="29" t="str">
        <f t="shared" ref="D451:D514" si="22">IF(A451="","",A)</f>
        <v/>
      </c>
      <c r="E451" s="29" t="str">
        <f>IF(A451="","",A+SUM($D$2:D450))</f>
        <v/>
      </c>
      <c r="F451" s="29" t="str">
        <f>IF(A451="","",SUM(D$1:D451)+PV)</f>
        <v/>
      </c>
      <c r="G451" s="29" t="str">
        <f>IF(A451="","",IF(INV_Parinktys!$B$17=INV_Parinktys!$A$10,I450*( (1+rate)^(B451-B450)-1 ),I450*rate))</f>
        <v/>
      </c>
      <c r="H451" s="29" t="str">
        <f>IF(D451="","",SUM(G$1:G451))</f>
        <v/>
      </c>
      <c r="I451" s="29" t="str">
        <f t="shared" ref="I451:I514" si="23">IF(A451="","",I450+G451+D451)</f>
        <v/>
      </c>
      <c r="J451" s="28" t="str">
        <f ca="1">_xlfn.IFNA(INDEX(Paskola_LNT!$I$2:$I$1000,MATCH(INV_Lentele!B451,Paskola_LNT!$B$2:$B$1000,0)),IF(AND(J450&lt;&gt;"",A451&lt;&gt;""),J450,""))</f>
        <v/>
      </c>
    </row>
    <row r="452" spans="1:10" x14ac:dyDescent="0.25">
      <c r="A452" s="16" t="str">
        <f>IF(I451="","",IF(A451&gt;='Investicijų skaičiuoklė'!$E$9*p,"",A451+1))</f>
        <v/>
      </c>
      <c r="B452" s="27" t="str">
        <f>IF(A452="","",IF(p=52,B451+7,IF(p=26,B451+14,IF(p=24,IF(MOD(A452,2)=0,EDATE('Investicijų skaičiuoklė'!$E$10,A452/2),B451+14),IF(DAY(DATE(YEAR('Investicijų skaičiuoklė'!$E$10),MONTH('Investicijų skaičiuoklė'!$E$10)+(A452-1)*(12/p),DAY('Investicijų skaičiuoklė'!$E$10)))&lt;&gt;DAY('Investicijų skaičiuoklė'!$E$10),DATE(YEAR('Investicijų skaičiuoklė'!$E$10),MONTH('Investicijų skaičiuoklė'!$E$10)+A452*(12/p)+1,0),DATE(YEAR('Investicijų skaičiuoklė'!$E$10),MONTH('Investicijų skaičiuoklė'!$E$10)+A452*(12/p),DAY('Investicijų skaičiuoklė'!$E$10)))))))</f>
        <v/>
      </c>
      <c r="C452" s="29" t="str">
        <f t="shared" si="21"/>
        <v/>
      </c>
      <c r="D452" s="29" t="str">
        <f t="shared" si="22"/>
        <v/>
      </c>
      <c r="E452" s="29" t="str">
        <f>IF(A452="","",A+SUM($D$2:D451))</f>
        <v/>
      </c>
      <c r="F452" s="29" t="str">
        <f>IF(A452="","",SUM(D$1:D452)+PV)</f>
        <v/>
      </c>
      <c r="G452" s="29" t="str">
        <f>IF(A452="","",IF(INV_Parinktys!$B$17=INV_Parinktys!$A$10,I451*( (1+rate)^(B452-B451)-1 ),I451*rate))</f>
        <v/>
      </c>
      <c r="H452" s="29" t="str">
        <f>IF(D452="","",SUM(G$1:G452))</f>
        <v/>
      </c>
      <c r="I452" s="29" t="str">
        <f t="shared" si="23"/>
        <v/>
      </c>
      <c r="J452" s="28" t="str">
        <f ca="1">_xlfn.IFNA(INDEX(Paskola_LNT!$I$2:$I$1000,MATCH(INV_Lentele!B452,Paskola_LNT!$B$2:$B$1000,0)),IF(AND(J451&lt;&gt;"",A452&lt;&gt;""),J451,""))</f>
        <v/>
      </c>
    </row>
    <row r="453" spans="1:10" x14ac:dyDescent="0.25">
      <c r="A453" s="16" t="str">
        <f>IF(I452="","",IF(A452&gt;='Investicijų skaičiuoklė'!$E$9*p,"",A452+1))</f>
        <v/>
      </c>
      <c r="B453" s="27" t="str">
        <f>IF(A453="","",IF(p=52,B452+7,IF(p=26,B452+14,IF(p=24,IF(MOD(A453,2)=0,EDATE('Investicijų skaičiuoklė'!$E$10,A453/2),B452+14),IF(DAY(DATE(YEAR('Investicijų skaičiuoklė'!$E$10),MONTH('Investicijų skaičiuoklė'!$E$10)+(A453-1)*(12/p),DAY('Investicijų skaičiuoklė'!$E$10)))&lt;&gt;DAY('Investicijų skaičiuoklė'!$E$10),DATE(YEAR('Investicijų skaičiuoklė'!$E$10),MONTH('Investicijų skaičiuoklė'!$E$10)+A453*(12/p)+1,0),DATE(YEAR('Investicijų skaičiuoklė'!$E$10),MONTH('Investicijų skaičiuoklė'!$E$10)+A453*(12/p),DAY('Investicijų skaičiuoklė'!$E$10)))))))</f>
        <v/>
      </c>
      <c r="C453" s="29" t="str">
        <f t="shared" si="21"/>
        <v/>
      </c>
      <c r="D453" s="29" t="str">
        <f t="shared" si="22"/>
        <v/>
      </c>
      <c r="E453" s="29" t="str">
        <f>IF(A453="","",A+SUM($D$2:D452))</f>
        <v/>
      </c>
      <c r="F453" s="29" t="str">
        <f>IF(A453="","",SUM(D$1:D453)+PV)</f>
        <v/>
      </c>
      <c r="G453" s="29" t="str">
        <f>IF(A453="","",IF(INV_Parinktys!$B$17=INV_Parinktys!$A$10,I452*( (1+rate)^(B453-B452)-1 ),I452*rate))</f>
        <v/>
      </c>
      <c r="H453" s="29" t="str">
        <f>IF(D453="","",SUM(G$1:G453))</f>
        <v/>
      </c>
      <c r="I453" s="29" t="str">
        <f t="shared" si="23"/>
        <v/>
      </c>
      <c r="J453" s="28" t="str">
        <f ca="1">_xlfn.IFNA(INDEX(Paskola_LNT!$I$2:$I$1000,MATCH(INV_Lentele!B453,Paskola_LNT!$B$2:$B$1000,0)),IF(AND(J452&lt;&gt;"",A453&lt;&gt;""),J452,""))</f>
        <v/>
      </c>
    </row>
    <row r="454" spans="1:10" x14ac:dyDescent="0.25">
      <c r="A454" s="16" t="str">
        <f>IF(I453="","",IF(A453&gt;='Investicijų skaičiuoklė'!$E$9*p,"",A453+1))</f>
        <v/>
      </c>
      <c r="B454" s="27" t="str">
        <f>IF(A454="","",IF(p=52,B453+7,IF(p=26,B453+14,IF(p=24,IF(MOD(A454,2)=0,EDATE('Investicijų skaičiuoklė'!$E$10,A454/2),B453+14),IF(DAY(DATE(YEAR('Investicijų skaičiuoklė'!$E$10),MONTH('Investicijų skaičiuoklė'!$E$10)+(A454-1)*(12/p),DAY('Investicijų skaičiuoklė'!$E$10)))&lt;&gt;DAY('Investicijų skaičiuoklė'!$E$10),DATE(YEAR('Investicijų skaičiuoklė'!$E$10),MONTH('Investicijų skaičiuoklė'!$E$10)+A454*(12/p)+1,0),DATE(YEAR('Investicijų skaičiuoklė'!$E$10),MONTH('Investicijų skaičiuoklė'!$E$10)+A454*(12/p),DAY('Investicijų skaičiuoklė'!$E$10)))))))</f>
        <v/>
      </c>
      <c r="C454" s="29" t="str">
        <f t="shared" si="21"/>
        <v/>
      </c>
      <c r="D454" s="29" t="str">
        <f t="shared" si="22"/>
        <v/>
      </c>
      <c r="E454" s="29" t="str">
        <f>IF(A454="","",A+SUM($D$2:D453))</f>
        <v/>
      </c>
      <c r="F454" s="29" t="str">
        <f>IF(A454="","",SUM(D$1:D454)+PV)</f>
        <v/>
      </c>
      <c r="G454" s="29" t="str">
        <f>IF(A454="","",IF(INV_Parinktys!$B$17=INV_Parinktys!$A$10,I453*( (1+rate)^(B454-B453)-1 ),I453*rate))</f>
        <v/>
      </c>
      <c r="H454" s="29" t="str">
        <f>IF(D454="","",SUM(G$1:G454))</f>
        <v/>
      </c>
      <c r="I454" s="29" t="str">
        <f t="shared" si="23"/>
        <v/>
      </c>
      <c r="J454" s="28" t="str">
        <f ca="1">_xlfn.IFNA(INDEX(Paskola_LNT!$I$2:$I$1000,MATCH(INV_Lentele!B454,Paskola_LNT!$B$2:$B$1000,0)),IF(AND(J453&lt;&gt;"",A454&lt;&gt;""),J453,""))</f>
        <v/>
      </c>
    </row>
    <row r="455" spans="1:10" x14ac:dyDescent="0.25">
      <c r="A455" s="16" t="str">
        <f>IF(I454="","",IF(A454&gt;='Investicijų skaičiuoklė'!$E$9*p,"",A454+1))</f>
        <v/>
      </c>
      <c r="B455" s="27" t="str">
        <f>IF(A455="","",IF(p=52,B454+7,IF(p=26,B454+14,IF(p=24,IF(MOD(A455,2)=0,EDATE('Investicijų skaičiuoklė'!$E$10,A455/2),B454+14),IF(DAY(DATE(YEAR('Investicijų skaičiuoklė'!$E$10),MONTH('Investicijų skaičiuoklė'!$E$10)+(A455-1)*(12/p),DAY('Investicijų skaičiuoklė'!$E$10)))&lt;&gt;DAY('Investicijų skaičiuoklė'!$E$10),DATE(YEAR('Investicijų skaičiuoklė'!$E$10),MONTH('Investicijų skaičiuoklė'!$E$10)+A455*(12/p)+1,0),DATE(YEAR('Investicijų skaičiuoklė'!$E$10),MONTH('Investicijų skaičiuoklė'!$E$10)+A455*(12/p),DAY('Investicijų skaičiuoklė'!$E$10)))))))</f>
        <v/>
      </c>
      <c r="C455" s="29" t="str">
        <f t="shared" si="21"/>
        <v/>
      </c>
      <c r="D455" s="29" t="str">
        <f t="shared" si="22"/>
        <v/>
      </c>
      <c r="E455" s="29" t="str">
        <f>IF(A455="","",A+SUM($D$2:D454))</f>
        <v/>
      </c>
      <c r="F455" s="29" t="str">
        <f>IF(A455="","",SUM(D$1:D455)+PV)</f>
        <v/>
      </c>
      <c r="G455" s="29" t="str">
        <f>IF(A455="","",IF(INV_Parinktys!$B$17=INV_Parinktys!$A$10,I454*( (1+rate)^(B455-B454)-1 ),I454*rate))</f>
        <v/>
      </c>
      <c r="H455" s="29" t="str">
        <f>IF(D455="","",SUM(G$1:G455))</f>
        <v/>
      </c>
      <c r="I455" s="29" t="str">
        <f t="shared" si="23"/>
        <v/>
      </c>
      <c r="J455" s="28" t="str">
        <f ca="1">_xlfn.IFNA(INDEX(Paskola_LNT!$I$2:$I$1000,MATCH(INV_Lentele!B455,Paskola_LNT!$B$2:$B$1000,0)),IF(AND(J454&lt;&gt;"",A455&lt;&gt;""),J454,""))</f>
        <v/>
      </c>
    </row>
    <row r="456" spans="1:10" x14ac:dyDescent="0.25">
      <c r="A456" s="16" t="str">
        <f>IF(I455="","",IF(A455&gt;='Investicijų skaičiuoklė'!$E$9*p,"",A455+1))</f>
        <v/>
      </c>
      <c r="B456" s="27" t="str">
        <f>IF(A456="","",IF(p=52,B455+7,IF(p=26,B455+14,IF(p=24,IF(MOD(A456,2)=0,EDATE('Investicijų skaičiuoklė'!$E$10,A456/2),B455+14),IF(DAY(DATE(YEAR('Investicijų skaičiuoklė'!$E$10),MONTH('Investicijų skaičiuoklė'!$E$10)+(A456-1)*(12/p),DAY('Investicijų skaičiuoklė'!$E$10)))&lt;&gt;DAY('Investicijų skaičiuoklė'!$E$10),DATE(YEAR('Investicijų skaičiuoklė'!$E$10),MONTH('Investicijų skaičiuoklė'!$E$10)+A456*(12/p)+1,0),DATE(YEAR('Investicijų skaičiuoklė'!$E$10),MONTH('Investicijų skaičiuoklė'!$E$10)+A456*(12/p),DAY('Investicijų skaičiuoklė'!$E$10)))))))</f>
        <v/>
      </c>
      <c r="C456" s="29" t="str">
        <f t="shared" si="21"/>
        <v/>
      </c>
      <c r="D456" s="29" t="str">
        <f t="shared" si="22"/>
        <v/>
      </c>
      <c r="E456" s="29" t="str">
        <f>IF(A456="","",A+SUM($D$2:D455))</f>
        <v/>
      </c>
      <c r="F456" s="29" t="str">
        <f>IF(A456="","",SUM(D$1:D456)+PV)</f>
        <v/>
      </c>
      <c r="G456" s="29" t="str">
        <f>IF(A456="","",IF(INV_Parinktys!$B$17=INV_Parinktys!$A$10,I455*( (1+rate)^(B456-B455)-1 ),I455*rate))</f>
        <v/>
      </c>
      <c r="H456" s="29" t="str">
        <f>IF(D456="","",SUM(G$1:G456))</f>
        <v/>
      </c>
      <c r="I456" s="29" t="str">
        <f t="shared" si="23"/>
        <v/>
      </c>
      <c r="J456" s="28" t="str">
        <f ca="1">_xlfn.IFNA(INDEX(Paskola_LNT!$I$2:$I$1000,MATCH(INV_Lentele!B456,Paskola_LNT!$B$2:$B$1000,0)),IF(AND(J455&lt;&gt;"",A456&lt;&gt;""),J455,""))</f>
        <v/>
      </c>
    </row>
    <row r="457" spans="1:10" x14ac:dyDescent="0.25">
      <c r="A457" s="16" t="str">
        <f>IF(I456="","",IF(A456&gt;='Investicijų skaičiuoklė'!$E$9*p,"",A456+1))</f>
        <v/>
      </c>
      <c r="B457" s="27" t="str">
        <f>IF(A457="","",IF(p=52,B456+7,IF(p=26,B456+14,IF(p=24,IF(MOD(A457,2)=0,EDATE('Investicijų skaičiuoklė'!$E$10,A457/2),B456+14),IF(DAY(DATE(YEAR('Investicijų skaičiuoklė'!$E$10),MONTH('Investicijų skaičiuoklė'!$E$10)+(A457-1)*(12/p),DAY('Investicijų skaičiuoklė'!$E$10)))&lt;&gt;DAY('Investicijų skaičiuoklė'!$E$10),DATE(YEAR('Investicijų skaičiuoklė'!$E$10),MONTH('Investicijų skaičiuoklė'!$E$10)+A457*(12/p)+1,0),DATE(YEAR('Investicijų skaičiuoklė'!$E$10),MONTH('Investicijų skaičiuoklė'!$E$10)+A457*(12/p),DAY('Investicijų skaičiuoklė'!$E$10)))))))</f>
        <v/>
      </c>
      <c r="C457" s="29" t="str">
        <f t="shared" si="21"/>
        <v/>
      </c>
      <c r="D457" s="29" t="str">
        <f t="shared" si="22"/>
        <v/>
      </c>
      <c r="E457" s="29" t="str">
        <f>IF(A457="","",A+SUM($D$2:D456))</f>
        <v/>
      </c>
      <c r="F457" s="29" t="str">
        <f>IF(A457="","",SUM(D$1:D457)+PV)</f>
        <v/>
      </c>
      <c r="G457" s="29" t="str">
        <f>IF(A457="","",IF(INV_Parinktys!$B$17=INV_Parinktys!$A$10,I456*( (1+rate)^(B457-B456)-1 ),I456*rate))</f>
        <v/>
      </c>
      <c r="H457" s="29" t="str">
        <f>IF(D457="","",SUM(G$1:G457))</f>
        <v/>
      </c>
      <c r="I457" s="29" t="str">
        <f t="shared" si="23"/>
        <v/>
      </c>
      <c r="J457" s="28" t="str">
        <f ca="1">_xlfn.IFNA(INDEX(Paskola_LNT!$I$2:$I$1000,MATCH(INV_Lentele!B457,Paskola_LNT!$B$2:$B$1000,0)),IF(AND(J456&lt;&gt;"",A457&lt;&gt;""),J456,""))</f>
        <v/>
      </c>
    </row>
    <row r="458" spans="1:10" x14ac:dyDescent="0.25">
      <c r="A458" s="16" t="str">
        <f>IF(I457="","",IF(A457&gt;='Investicijų skaičiuoklė'!$E$9*p,"",A457+1))</f>
        <v/>
      </c>
      <c r="B458" s="27" t="str">
        <f>IF(A458="","",IF(p=52,B457+7,IF(p=26,B457+14,IF(p=24,IF(MOD(A458,2)=0,EDATE('Investicijų skaičiuoklė'!$E$10,A458/2),B457+14),IF(DAY(DATE(YEAR('Investicijų skaičiuoklė'!$E$10),MONTH('Investicijų skaičiuoklė'!$E$10)+(A458-1)*(12/p),DAY('Investicijų skaičiuoklė'!$E$10)))&lt;&gt;DAY('Investicijų skaičiuoklė'!$E$10),DATE(YEAR('Investicijų skaičiuoklė'!$E$10),MONTH('Investicijų skaičiuoklė'!$E$10)+A458*(12/p)+1,0),DATE(YEAR('Investicijų skaičiuoklė'!$E$10),MONTH('Investicijų skaičiuoklė'!$E$10)+A458*(12/p),DAY('Investicijų skaičiuoklė'!$E$10)))))))</f>
        <v/>
      </c>
      <c r="C458" s="29" t="str">
        <f t="shared" si="21"/>
        <v/>
      </c>
      <c r="D458" s="29" t="str">
        <f t="shared" si="22"/>
        <v/>
      </c>
      <c r="E458" s="29" t="str">
        <f>IF(A458="","",A+SUM($D$2:D457))</f>
        <v/>
      </c>
      <c r="F458" s="29" t="str">
        <f>IF(A458="","",SUM(D$1:D458)+PV)</f>
        <v/>
      </c>
      <c r="G458" s="29" t="str">
        <f>IF(A458="","",IF(INV_Parinktys!$B$17=INV_Parinktys!$A$10,I457*( (1+rate)^(B458-B457)-1 ),I457*rate))</f>
        <v/>
      </c>
      <c r="H458" s="29" t="str">
        <f>IF(D458="","",SUM(G$1:G458))</f>
        <v/>
      </c>
      <c r="I458" s="29" t="str">
        <f t="shared" si="23"/>
        <v/>
      </c>
      <c r="J458" s="28" t="str">
        <f ca="1">_xlfn.IFNA(INDEX(Paskola_LNT!$I$2:$I$1000,MATCH(INV_Lentele!B458,Paskola_LNT!$B$2:$B$1000,0)),IF(AND(J457&lt;&gt;"",A458&lt;&gt;""),J457,""))</f>
        <v/>
      </c>
    </row>
    <row r="459" spans="1:10" x14ac:dyDescent="0.25">
      <c r="A459" s="16" t="str">
        <f>IF(I458="","",IF(A458&gt;='Investicijų skaičiuoklė'!$E$9*p,"",A458+1))</f>
        <v/>
      </c>
      <c r="B459" s="27" t="str">
        <f>IF(A459="","",IF(p=52,B458+7,IF(p=26,B458+14,IF(p=24,IF(MOD(A459,2)=0,EDATE('Investicijų skaičiuoklė'!$E$10,A459/2),B458+14),IF(DAY(DATE(YEAR('Investicijų skaičiuoklė'!$E$10),MONTH('Investicijų skaičiuoklė'!$E$10)+(A459-1)*(12/p),DAY('Investicijų skaičiuoklė'!$E$10)))&lt;&gt;DAY('Investicijų skaičiuoklė'!$E$10),DATE(YEAR('Investicijų skaičiuoklė'!$E$10),MONTH('Investicijų skaičiuoklė'!$E$10)+A459*(12/p)+1,0),DATE(YEAR('Investicijų skaičiuoklė'!$E$10),MONTH('Investicijų skaičiuoklė'!$E$10)+A459*(12/p),DAY('Investicijų skaičiuoklė'!$E$10)))))))</f>
        <v/>
      </c>
      <c r="C459" s="29" t="str">
        <f t="shared" si="21"/>
        <v/>
      </c>
      <c r="D459" s="29" t="str">
        <f t="shared" si="22"/>
        <v/>
      </c>
      <c r="E459" s="29" t="str">
        <f>IF(A459="","",A+SUM($D$2:D458))</f>
        <v/>
      </c>
      <c r="F459" s="29" t="str">
        <f>IF(A459="","",SUM(D$1:D459)+PV)</f>
        <v/>
      </c>
      <c r="G459" s="29" t="str">
        <f>IF(A459="","",IF(INV_Parinktys!$B$17=INV_Parinktys!$A$10,I458*( (1+rate)^(B459-B458)-1 ),I458*rate))</f>
        <v/>
      </c>
      <c r="H459" s="29" t="str">
        <f>IF(D459="","",SUM(G$1:G459))</f>
        <v/>
      </c>
      <c r="I459" s="29" t="str">
        <f t="shared" si="23"/>
        <v/>
      </c>
      <c r="J459" s="28" t="str">
        <f ca="1">_xlfn.IFNA(INDEX(Paskola_LNT!$I$2:$I$1000,MATCH(INV_Lentele!B459,Paskola_LNT!$B$2:$B$1000,0)),IF(AND(J458&lt;&gt;"",A459&lt;&gt;""),J458,""))</f>
        <v/>
      </c>
    </row>
    <row r="460" spans="1:10" x14ac:dyDescent="0.25">
      <c r="A460" s="16" t="str">
        <f>IF(I459="","",IF(A459&gt;='Investicijų skaičiuoklė'!$E$9*p,"",A459+1))</f>
        <v/>
      </c>
      <c r="B460" s="27" t="str">
        <f>IF(A460="","",IF(p=52,B459+7,IF(p=26,B459+14,IF(p=24,IF(MOD(A460,2)=0,EDATE('Investicijų skaičiuoklė'!$E$10,A460/2),B459+14),IF(DAY(DATE(YEAR('Investicijų skaičiuoklė'!$E$10),MONTH('Investicijų skaičiuoklė'!$E$10)+(A460-1)*(12/p),DAY('Investicijų skaičiuoklė'!$E$10)))&lt;&gt;DAY('Investicijų skaičiuoklė'!$E$10),DATE(YEAR('Investicijų skaičiuoklė'!$E$10),MONTH('Investicijų skaičiuoklė'!$E$10)+A460*(12/p)+1,0),DATE(YEAR('Investicijų skaičiuoklė'!$E$10),MONTH('Investicijų skaičiuoklė'!$E$10)+A460*(12/p),DAY('Investicijų skaičiuoklė'!$E$10)))))))</f>
        <v/>
      </c>
      <c r="C460" s="29" t="str">
        <f t="shared" si="21"/>
        <v/>
      </c>
      <c r="D460" s="29" t="str">
        <f t="shared" si="22"/>
        <v/>
      </c>
      <c r="E460" s="29" t="str">
        <f>IF(A460="","",A+SUM($D$2:D459))</f>
        <v/>
      </c>
      <c r="F460" s="29" t="str">
        <f>IF(A460="","",SUM(D$1:D460)+PV)</f>
        <v/>
      </c>
      <c r="G460" s="29" t="str">
        <f>IF(A460="","",IF(INV_Parinktys!$B$17=INV_Parinktys!$A$10,I459*( (1+rate)^(B460-B459)-1 ),I459*rate))</f>
        <v/>
      </c>
      <c r="H460" s="29" t="str">
        <f>IF(D460="","",SUM(G$1:G460))</f>
        <v/>
      </c>
      <c r="I460" s="29" t="str">
        <f t="shared" si="23"/>
        <v/>
      </c>
      <c r="J460" s="28" t="str">
        <f ca="1">_xlfn.IFNA(INDEX(Paskola_LNT!$I$2:$I$1000,MATCH(INV_Lentele!B460,Paskola_LNT!$B$2:$B$1000,0)),IF(AND(J459&lt;&gt;"",A460&lt;&gt;""),J459,""))</f>
        <v/>
      </c>
    </row>
    <row r="461" spans="1:10" x14ac:dyDescent="0.25">
      <c r="A461" s="16" t="str">
        <f>IF(I460="","",IF(A460&gt;='Investicijų skaičiuoklė'!$E$9*p,"",A460+1))</f>
        <v/>
      </c>
      <c r="B461" s="27" t="str">
        <f>IF(A461="","",IF(p=52,B460+7,IF(p=26,B460+14,IF(p=24,IF(MOD(A461,2)=0,EDATE('Investicijų skaičiuoklė'!$E$10,A461/2),B460+14),IF(DAY(DATE(YEAR('Investicijų skaičiuoklė'!$E$10),MONTH('Investicijų skaičiuoklė'!$E$10)+(A461-1)*(12/p),DAY('Investicijų skaičiuoklė'!$E$10)))&lt;&gt;DAY('Investicijų skaičiuoklė'!$E$10),DATE(YEAR('Investicijų skaičiuoklė'!$E$10),MONTH('Investicijų skaičiuoklė'!$E$10)+A461*(12/p)+1,0),DATE(YEAR('Investicijų skaičiuoklė'!$E$10),MONTH('Investicijų skaičiuoklė'!$E$10)+A461*(12/p),DAY('Investicijų skaičiuoklė'!$E$10)))))))</f>
        <v/>
      </c>
      <c r="C461" s="29" t="str">
        <f t="shared" si="21"/>
        <v/>
      </c>
      <c r="D461" s="29" t="str">
        <f t="shared" si="22"/>
        <v/>
      </c>
      <c r="E461" s="29" t="str">
        <f>IF(A461="","",A+SUM($D$2:D460))</f>
        <v/>
      </c>
      <c r="F461" s="29" t="str">
        <f>IF(A461="","",SUM(D$1:D461)+PV)</f>
        <v/>
      </c>
      <c r="G461" s="29" t="str">
        <f>IF(A461="","",IF(INV_Parinktys!$B$17=INV_Parinktys!$A$10,I460*( (1+rate)^(B461-B460)-1 ),I460*rate))</f>
        <v/>
      </c>
      <c r="H461" s="29" t="str">
        <f>IF(D461="","",SUM(G$1:G461))</f>
        <v/>
      </c>
      <c r="I461" s="29" t="str">
        <f t="shared" si="23"/>
        <v/>
      </c>
      <c r="J461" s="28" t="str">
        <f ca="1">_xlfn.IFNA(INDEX(Paskola_LNT!$I$2:$I$1000,MATCH(INV_Lentele!B461,Paskola_LNT!$B$2:$B$1000,0)),IF(AND(J460&lt;&gt;"",A461&lt;&gt;""),J460,""))</f>
        <v/>
      </c>
    </row>
    <row r="462" spans="1:10" x14ac:dyDescent="0.25">
      <c r="A462" s="16" t="str">
        <f>IF(I461="","",IF(A461&gt;='Investicijų skaičiuoklė'!$E$9*p,"",A461+1))</f>
        <v/>
      </c>
      <c r="B462" s="27" t="str">
        <f>IF(A462="","",IF(p=52,B461+7,IF(p=26,B461+14,IF(p=24,IF(MOD(A462,2)=0,EDATE('Investicijų skaičiuoklė'!$E$10,A462/2),B461+14),IF(DAY(DATE(YEAR('Investicijų skaičiuoklė'!$E$10),MONTH('Investicijų skaičiuoklė'!$E$10)+(A462-1)*(12/p),DAY('Investicijų skaičiuoklė'!$E$10)))&lt;&gt;DAY('Investicijų skaičiuoklė'!$E$10),DATE(YEAR('Investicijų skaičiuoklė'!$E$10),MONTH('Investicijų skaičiuoklė'!$E$10)+A462*(12/p)+1,0),DATE(YEAR('Investicijų skaičiuoklė'!$E$10),MONTH('Investicijų skaičiuoklė'!$E$10)+A462*(12/p),DAY('Investicijų skaičiuoklė'!$E$10)))))))</f>
        <v/>
      </c>
      <c r="C462" s="29" t="str">
        <f t="shared" si="21"/>
        <v/>
      </c>
      <c r="D462" s="29" t="str">
        <f t="shared" si="22"/>
        <v/>
      </c>
      <c r="E462" s="29" t="str">
        <f>IF(A462="","",A+SUM($D$2:D461))</f>
        <v/>
      </c>
      <c r="F462" s="29" t="str">
        <f>IF(A462="","",SUM(D$1:D462)+PV)</f>
        <v/>
      </c>
      <c r="G462" s="29" t="str">
        <f>IF(A462="","",IF(INV_Parinktys!$B$17=INV_Parinktys!$A$10,I461*( (1+rate)^(B462-B461)-1 ),I461*rate))</f>
        <v/>
      </c>
      <c r="H462" s="29" t="str">
        <f>IF(D462="","",SUM(G$1:G462))</f>
        <v/>
      </c>
      <c r="I462" s="29" t="str">
        <f t="shared" si="23"/>
        <v/>
      </c>
      <c r="J462" s="28" t="str">
        <f ca="1">_xlfn.IFNA(INDEX(Paskola_LNT!$I$2:$I$1000,MATCH(INV_Lentele!B462,Paskola_LNT!$B$2:$B$1000,0)),IF(AND(J461&lt;&gt;"",A462&lt;&gt;""),J461,""))</f>
        <v/>
      </c>
    </row>
    <row r="463" spans="1:10" x14ac:dyDescent="0.25">
      <c r="A463" s="16" t="str">
        <f>IF(I462="","",IF(A462&gt;='Investicijų skaičiuoklė'!$E$9*p,"",A462+1))</f>
        <v/>
      </c>
      <c r="B463" s="27" t="str">
        <f>IF(A463="","",IF(p=52,B462+7,IF(p=26,B462+14,IF(p=24,IF(MOD(A463,2)=0,EDATE('Investicijų skaičiuoklė'!$E$10,A463/2),B462+14),IF(DAY(DATE(YEAR('Investicijų skaičiuoklė'!$E$10),MONTH('Investicijų skaičiuoklė'!$E$10)+(A463-1)*(12/p),DAY('Investicijų skaičiuoklė'!$E$10)))&lt;&gt;DAY('Investicijų skaičiuoklė'!$E$10),DATE(YEAR('Investicijų skaičiuoklė'!$E$10),MONTH('Investicijų skaičiuoklė'!$E$10)+A463*(12/p)+1,0),DATE(YEAR('Investicijų skaičiuoklė'!$E$10),MONTH('Investicijų skaičiuoklė'!$E$10)+A463*(12/p),DAY('Investicijų skaičiuoklė'!$E$10)))))))</f>
        <v/>
      </c>
      <c r="C463" s="29" t="str">
        <f t="shared" si="21"/>
        <v/>
      </c>
      <c r="D463" s="29" t="str">
        <f t="shared" si="22"/>
        <v/>
      </c>
      <c r="E463" s="29" t="str">
        <f>IF(A463="","",A+SUM($D$2:D462))</f>
        <v/>
      </c>
      <c r="F463" s="29" t="str">
        <f>IF(A463="","",SUM(D$1:D463)+PV)</f>
        <v/>
      </c>
      <c r="G463" s="29" t="str">
        <f>IF(A463="","",IF(INV_Parinktys!$B$17=INV_Parinktys!$A$10,I462*( (1+rate)^(B463-B462)-1 ),I462*rate))</f>
        <v/>
      </c>
      <c r="H463" s="29" t="str">
        <f>IF(D463="","",SUM(G$1:G463))</f>
        <v/>
      </c>
      <c r="I463" s="29" t="str">
        <f t="shared" si="23"/>
        <v/>
      </c>
      <c r="J463" s="28" t="str">
        <f ca="1">_xlfn.IFNA(INDEX(Paskola_LNT!$I$2:$I$1000,MATCH(INV_Lentele!B463,Paskola_LNT!$B$2:$B$1000,0)),IF(AND(J462&lt;&gt;"",A463&lt;&gt;""),J462,""))</f>
        <v/>
      </c>
    </row>
    <row r="464" spans="1:10" x14ac:dyDescent="0.25">
      <c r="A464" s="16" t="str">
        <f>IF(I463="","",IF(A463&gt;='Investicijų skaičiuoklė'!$E$9*p,"",A463+1))</f>
        <v/>
      </c>
      <c r="B464" s="27" t="str">
        <f>IF(A464="","",IF(p=52,B463+7,IF(p=26,B463+14,IF(p=24,IF(MOD(A464,2)=0,EDATE('Investicijų skaičiuoklė'!$E$10,A464/2),B463+14),IF(DAY(DATE(YEAR('Investicijų skaičiuoklė'!$E$10),MONTH('Investicijų skaičiuoklė'!$E$10)+(A464-1)*(12/p),DAY('Investicijų skaičiuoklė'!$E$10)))&lt;&gt;DAY('Investicijų skaičiuoklė'!$E$10),DATE(YEAR('Investicijų skaičiuoklė'!$E$10),MONTH('Investicijų skaičiuoklė'!$E$10)+A464*(12/p)+1,0),DATE(YEAR('Investicijų skaičiuoklė'!$E$10),MONTH('Investicijų skaičiuoklė'!$E$10)+A464*(12/p),DAY('Investicijų skaičiuoklė'!$E$10)))))))</f>
        <v/>
      </c>
      <c r="C464" s="29" t="str">
        <f t="shared" si="21"/>
        <v/>
      </c>
      <c r="D464" s="29" t="str">
        <f t="shared" si="22"/>
        <v/>
      </c>
      <c r="E464" s="29" t="str">
        <f>IF(A464="","",A+SUM($D$2:D463))</f>
        <v/>
      </c>
      <c r="F464" s="29" t="str">
        <f>IF(A464="","",SUM(D$1:D464)+PV)</f>
        <v/>
      </c>
      <c r="G464" s="29" t="str">
        <f>IF(A464="","",IF(INV_Parinktys!$B$17=INV_Parinktys!$A$10,I463*( (1+rate)^(B464-B463)-1 ),I463*rate))</f>
        <v/>
      </c>
      <c r="H464" s="29" t="str">
        <f>IF(D464="","",SUM(G$1:G464))</f>
        <v/>
      </c>
      <c r="I464" s="29" t="str">
        <f t="shared" si="23"/>
        <v/>
      </c>
      <c r="J464" s="28" t="str">
        <f ca="1">_xlfn.IFNA(INDEX(Paskola_LNT!$I$2:$I$1000,MATCH(INV_Lentele!B464,Paskola_LNT!$B$2:$B$1000,0)),IF(AND(J463&lt;&gt;"",A464&lt;&gt;""),J463,""))</f>
        <v/>
      </c>
    </row>
    <row r="465" spans="1:10" x14ac:dyDescent="0.25">
      <c r="A465" s="16" t="str">
        <f>IF(I464="","",IF(A464&gt;='Investicijų skaičiuoklė'!$E$9*p,"",A464+1))</f>
        <v/>
      </c>
      <c r="B465" s="27" t="str">
        <f>IF(A465="","",IF(p=52,B464+7,IF(p=26,B464+14,IF(p=24,IF(MOD(A465,2)=0,EDATE('Investicijų skaičiuoklė'!$E$10,A465/2),B464+14),IF(DAY(DATE(YEAR('Investicijų skaičiuoklė'!$E$10),MONTH('Investicijų skaičiuoklė'!$E$10)+(A465-1)*(12/p),DAY('Investicijų skaičiuoklė'!$E$10)))&lt;&gt;DAY('Investicijų skaičiuoklė'!$E$10),DATE(YEAR('Investicijų skaičiuoklė'!$E$10),MONTH('Investicijų skaičiuoklė'!$E$10)+A465*(12/p)+1,0),DATE(YEAR('Investicijų skaičiuoklė'!$E$10),MONTH('Investicijų skaičiuoklė'!$E$10)+A465*(12/p),DAY('Investicijų skaičiuoklė'!$E$10)))))))</f>
        <v/>
      </c>
      <c r="C465" s="29" t="str">
        <f t="shared" si="21"/>
        <v/>
      </c>
      <c r="D465" s="29" t="str">
        <f t="shared" si="22"/>
        <v/>
      </c>
      <c r="E465" s="29" t="str">
        <f>IF(A465="","",A+SUM($D$2:D464))</f>
        <v/>
      </c>
      <c r="F465" s="29" t="str">
        <f>IF(A465="","",SUM(D$1:D465)+PV)</f>
        <v/>
      </c>
      <c r="G465" s="29" t="str">
        <f>IF(A465="","",IF(INV_Parinktys!$B$17=INV_Parinktys!$A$10,I464*( (1+rate)^(B465-B464)-1 ),I464*rate))</f>
        <v/>
      </c>
      <c r="H465" s="29" t="str">
        <f>IF(D465="","",SUM(G$1:G465))</f>
        <v/>
      </c>
      <c r="I465" s="29" t="str">
        <f t="shared" si="23"/>
        <v/>
      </c>
      <c r="J465" s="28" t="str">
        <f ca="1">_xlfn.IFNA(INDEX(Paskola_LNT!$I$2:$I$1000,MATCH(INV_Lentele!B465,Paskola_LNT!$B$2:$B$1000,0)),IF(AND(J464&lt;&gt;"",A465&lt;&gt;""),J464,""))</f>
        <v/>
      </c>
    </row>
    <row r="466" spans="1:10" x14ac:dyDescent="0.25">
      <c r="A466" s="16" t="str">
        <f>IF(I465="","",IF(A465&gt;='Investicijų skaičiuoklė'!$E$9*p,"",A465+1))</f>
        <v/>
      </c>
      <c r="B466" s="27" t="str">
        <f>IF(A466="","",IF(p=52,B465+7,IF(p=26,B465+14,IF(p=24,IF(MOD(A466,2)=0,EDATE('Investicijų skaičiuoklė'!$E$10,A466/2),B465+14),IF(DAY(DATE(YEAR('Investicijų skaičiuoklė'!$E$10),MONTH('Investicijų skaičiuoklė'!$E$10)+(A466-1)*(12/p),DAY('Investicijų skaičiuoklė'!$E$10)))&lt;&gt;DAY('Investicijų skaičiuoklė'!$E$10),DATE(YEAR('Investicijų skaičiuoklė'!$E$10),MONTH('Investicijų skaičiuoklė'!$E$10)+A466*(12/p)+1,0),DATE(YEAR('Investicijų skaičiuoklė'!$E$10),MONTH('Investicijų skaičiuoklė'!$E$10)+A466*(12/p),DAY('Investicijų skaičiuoklė'!$E$10)))))))</f>
        <v/>
      </c>
      <c r="C466" s="29" t="str">
        <f t="shared" si="21"/>
        <v/>
      </c>
      <c r="D466" s="29" t="str">
        <f t="shared" si="22"/>
        <v/>
      </c>
      <c r="E466" s="29" t="str">
        <f>IF(A466="","",A+SUM($D$2:D465))</f>
        <v/>
      </c>
      <c r="F466" s="29" t="str">
        <f>IF(A466="","",SUM(D$1:D466)+PV)</f>
        <v/>
      </c>
      <c r="G466" s="29" t="str">
        <f>IF(A466="","",IF(INV_Parinktys!$B$17=INV_Parinktys!$A$10,I465*( (1+rate)^(B466-B465)-1 ),I465*rate))</f>
        <v/>
      </c>
      <c r="H466" s="29" t="str">
        <f>IF(D466="","",SUM(G$1:G466))</f>
        <v/>
      </c>
      <c r="I466" s="29" t="str">
        <f t="shared" si="23"/>
        <v/>
      </c>
      <c r="J466" s="28" t="str">
        <f ca="1">_xlfn.IFNA(INDEX(Paskola_LNT!$I$2:$I$1000,MATCH(INV_Lentele!B466,Paskola_LNT!$B$2:$B$1000,0)),IF(AND(J465&lt;&gt;"",A466&lt;&gt;""),J465,""))</f>
        <v/>
      </c>
    </row>
    <row r="467" spans="1:10" x14ac:dyDescent="0.25">
      <c r="A467" s="16" t="str">
        <f>IF(I466="","",IF(A466&gt;='Investicijų skaičiuoklė'!$E$9*p,"",A466+1))</f>
        <v/>
      </c>
      <c r="B467" s="27" t="str">
        <f>IF(A467="","",IF(p=52,B466+7,IF(p=26,B466+14,IF(p=24,IF(MOD(A467,2)=0,EDATE('Investicijų skaičiuoklė'!$E$10,A467/2),B466+14),IF(DAY(DATE(YEAR('Investicijų skaičiuoklė'!$E$10),MONTH('Investicijų skaičiuoklė'!$E$10)+(A467-1)*(12/p),DAY('Investicijų skaičiuoklė'!$E$10)))&lt;&gt;DAY('Investicijų skaičiuoklė'!$E$10),DATE(YEAR('Investicijų skaičiuoklė'!$E$10),MONTH('Investicijų skaičiuoklė'!$E$10)+A467*(12/p)+1,0),DATE(YEAR('Investicijų skaičiuoklė'!$E$10),MONTH('Investicijų skaičiuoklė'!$E$10)+A467*(12/p),DAY('Investicijų skaičiuoklė'!$E$10)))))))</f>
        <v/>
      </c>
      <c r="C467" s="29" t="str">
        <f t="shared" si="21"/>
        <v/>
      </c>
      <c r="D467" s="29" t="str">
        <f t="shared" si="22"/>
        <v/>
      </c>
      <c r="E467" s="29" t="str">
        <f>IF(A467="","",A+SUM($D$2:D466))</f>
        <v/>
      </c>
      <c r="F467" s="29" t="str">
        <f>IF(A467="","",SUM(D$1:D467)+PV)</f>
        <v/>
      </c>
      <c r="G467" s="29" t="str">
        <f>IF(A467="","",IF(INV_Parinktys!$B$17=INV_Parinktys!$A$10,I466*( (1+rate)^(B467-B466)-1 ),I466*rate))</f>
        <v/>
      </c>
      <c r="H467" s="29" t="str">
        <f>IF(D467="","",SUM(G$1:G467))</f>
        <v/>
      </c>
      <c r="I467" s="29" t="str">
        <f t="shared" si="23"/>
        <v/>
      </c>
      <c r="J467" s="28" t="str">
        <f ca="1">_xlfn.IFNA(INDEX(Paskola_LNT!$I$2:$I$1000,MATCH(INV_Lentele!B467,Paskola_LNT!$B$2:$B$1000,0)),IF(AND(J466&lt;&gt;"",A467&lt;&gt;""),J466,""))</f>
        <v/>
      </c>
    </row>
    <row r="468" spans="1:10" x14ac:dyDescent="0.25">
      <c r="A468" s="16" t="str">
        <f>IF(I467="","",IF(A467&gt;='Investicijų skaičiuoklė'!$E$9*p,"",A467+1))</f>
        <v/>
      </c>
      <c r="B468" s="27" t="str">
        <f>IF(A468="","",IF(p=52,B467+7,IF(p=26,B467+14,IF(p=24,IF(MOD(A468,2)=0,EDATE('Investicijų skaičiuoklė'!$E$10,A468/2),B467+14),IF(DAY(DATE(YEAR('Investicijų skaičiuoklė'!$E$10),MONTH('Investicijų skaičiuoklė'!$E$10)+(A468-1)*(12/p),DAY('Investicijų skaičiuoklė'!$E$10)))&lt;&gt;DAY('Investicijų skaičiuoklė'!$E$10),DATE(YEAR('Investicijų skaičiuoklė'!$E$10),MONTH('Investicijų skaičiuoklė'!$E$10)+A468*(12/p)+1,0),DATE(YEAR('Investicijų skaičiuoklė'!$E$10),MONTH('Investicijų skaičiuoklė'!$E$10)+A468*(12/p),DAY('Investicijų skaičiuoklė'!$E$10)))))))</f>
        <v/>
      </c>
      <c r="C468" s="29" t="str">
        <f t="shared" si="21"/>
        <v/>
      </c>
      <c r="D468" s="29" t="str">
        <f t="shared" si="22"/>
        <v/>
      </c>
      <c r="E468" s="29" t="str">
        <f>IF(A468="","",A+SUM($D$2:D467))</f>
        <v/>
      </c>
      <c r="F468" s="29" t="str">
        <f>IF(A468="","",SUM(D$1:D468)+PV)</f>
        <v/>
      </c>
      <c r="G468" s="29" t="str">
        <f>IF(A468="","",IF(INV_Parinktys!$B$17=INV_Parinktys!$A$10,I467*( (1+rate)^(B468-B467)-1 ),I467*rate))</f>
        <v/>
      </c>
      <c r="H468" s="29" t="str">
        <f>IF(D468="","",SUM(G$1:G468))</f>
        <v/>
      </c>
      <c r="I468" s="29" t="str">
        <f t="shared" si="23"/>
        <v/>
      </c>
      <c r="J468" s="28" t="str">
        <f ca="1">_xlfn.IFNA(INDEX(Paskola_LNT!$I$2:$I$1000,MATCH(INV_Lentele!B468,Paskola_LNT!$B$2:$B$1000,0)),IF(AND(J467&lt;&gt;"",A468&lt;&gt;""),J467,""))</f>
        <v/>
      </c>
    </row>
    <row r="469" spans="1:10" x14ac:dyDescent="0.25">
      <c r="A469" s="16" t="str">
        <f>IF(I468="","",IF(A468&gt;='Investicijų skaičiuoklė'!$E$9*p,"",A468+1))</f>
        <v/>
      </c>
      <c r="B469" s="27" t="str">
        <f>IF(A469="","",IF(p=52,B468+7,IF(p=26,B468+14,IF(p=24,IF(MOD(A469,2)=0,EDATE('Investicijų skaičiuoklė'!$E$10,A469/2),B468+14),IF(DAY(DATE(YEAR('Investicijų skaičiuoklė'!$E$10),MONTH('Investicijų skaičiuoklė'!$E$10)+(A469-1)*(12/p),DAY('Investicijų skaičiuoklė'!$E$10)))&lt;&gt;DAY('Investicijų skaičiuoklė'!$E$10),DATE(YEAR('Investicijų skaičiuoklė'!$E$10),MONTH('Investicijų skaičiuoklė'!$E$10)+A469*(12/p)+1,0),DATE(YEAR('Investicijų skaičiuoklė'!$E$10),MONTH('Investicijų skaičiuoklė'!$E$10)+A469*(12/p),DAY('Investicijų skaičiuoklė'!$E$10)))))))</f>
        <v/>
      </c>
      <c r="C469" s="29" t="str">
        <f t="shared" si="21"/>
        <v/>
      </c>
      <c r="D469" s="29" t="str">
        <f t="shared" si="22"/>
        <v/>
      </c>
      <c r="E469" s="29" t="str">
        <f>IF(A469="","",A+SUM($D$2:D468))</f>
        <v/>
      </c>
      <c r="F469" s="29" t="str">
        <f>IF(A469="","",SUM(D$1:D469)+PV)</f>
        <v/>
      </c>
      <c r="G469" s="29" t="str">
        <f>IF(A469="","",IF(INV_Parinktys!$B$17=INV_Parinktys!$A$10,I468*( (1+rate)^(B469-B468)-1 ),I468*rate))</f>
        <v/>
      </c>
      <c r="H469" s="29" t="str">
        <f>IF(D469="","",SUM(G$1:G469))</f>
        <v/>
      </c>
      <c r="I469" s="29" t="str">
        <f t="shared" si="23"/>
        <v/>
      </c>
      <c r="J469" s="28" t="str">
        <f ca="1">_xlfn.IFNA(INDEX(Paskola_LNT!$I$2:$I$1000,MATCH(INV_Lentele!B469,Paskola_LNT!$B$2:$B$1000,0)),IF(AND(J468&lt;&gt;"",A469&lt;&gt;""),J468,""))</f>
        <v/>
      </c>
    </row>
    <row r="470" spans="1:10" x14ac:dyDescent="0.25">
      <c r="A470" s="16" t="str">
        <f>IF(I469="","",IF(A469&gt;='Investicijų skaičiuoklė'!$E$9*p,"",A469+1))</f>
        <v/>
      </c>
      <c r="B470" s="27" t="str">
        <f>IF(A470="","",IF(p=52,B469+7,IF(p=26,B469+14,IF(p=24,IF(MOD(A470,2)=0,EDATE('Investicijų skaičiuoklė'!$E$10,A470/2),B469+14),IF(DAY(DATE(YEAR('Investicijų skaičiuoklė'!$E$10),MONTH('Investicijų skaičiuoklė'!$E$10)+(A470-1)*(12/p),DAY('Investicijų skaičiuoklė'!$E$10)))&lt;&gt;DAY('Investicijų skaičiuoklė'!$E$10),DATE(YEAR('Investicijų skaičiuoklė'!$E$10),MONTH('Investicijų skaičiuoklė'!$E$10)+A470*(12/p)+1,0),DATE(YEAR('Investicijų skaičiuoklė'!$E$10),MONTH('Investicijų skaičiuoklė'!$E$10)+A470*(12/p),DAY('Investicijų skaičiuoklė'!$E$10)))))))</f>
        <v/>
      </c>
      <c r="C470" s="29" t="str">
        <f t="shared" si="21"/>
        <v/>
      </c>
      <c r="D470" s="29" t="str">
        <f t="shared" si="22"/>
        <v/>
      </c>
      <c r="E470" s="29" t="str">
        <f>IF(A470="","",A+SUM($D$2:D469))</f>
        <v/>
      </c>
      <c r="F470" s="29" t="str">
        <f>IF(A470="","",SUM(D$1:D470)+PV)</f>
        <v/>
      </c>
      <c r="G470" s="29" t="str">
        <f>IF(A470="","",IF(INV_Parinktys!$B$17=INV_Parinktys!$A$10,I469*( (1+rate)^(B470-B469)-1 ),I469*rate))</f>
        <v/>
      </c>
      <c r="H470" s="29" t="str">
        <f>IF(D470="","",SUM(G$1:G470))</f>
        <v/>
      </c>
      <c r="I470" s="29" t="str">
        <f t="shared" si="23"/>
        <v/>
      </c>
      <c r="J470" s="28" t="str">
        <f ca="1">_xlfn.IFNA(INDEX(Paskola_LNT!$I$2:$I$1000,MATCH(INV_Lentele!B470,Paskola_LNT!$B$2:$B$1000,0)),IF(AND(J469&lt;&gt;"",A470&lt;&gt;""),J469,""))</f>
        <v/>
      </c>
    </row>
    <row r="471" spans="1:10" x14ac:dyDescent="0.25">
      <c r="A471" s="16" t="str">
        <f>IF(I470="","",IF(A470&gt;='Investicijų skaičiuoklė'!$E$9*p,"",A470+1))</f>
        <v/>
      </c>
      <c r="B471" s="27" t="str">
        <f>IF(A471="","",IF(p=52,B470+7,IF(p=26,B470+14,IF(p=24,IF(MOD(A471,2)=0,EDATE('Investicijų skaičiuoklė'!$E$10,A471/2),B470+14),IF(DAY(DATE(YEAR('Investicijų skaičiuoklė'!$E$10),MONTH('Investicijų skaičiuoklė'!$E$10)+(A471-1)*(12/p),DAY('Investicijų skaičiuoklė'!$E$10)))&lt;&gt;DAY('Investicijų skaičiuoklė'!$E$10),DATE(YEAR('Investicijų skaičiuoklė'!$E$10),MONTH('Investicijų skaičiuoklė'!$E$10)+A471*(12/p)+1,0),DATE(YEAR('Investicijų skaičiuoklė'!$E$10),MONTH('Investicijų skaičiuoklė'!$E$10)+A471*(12/p),DAY('Investicijų skaičiuoklė'!$E$10)))))))</f>
        <v/>
      </c>
      <c r="C471" s="29" t="str">
        <f t="shared" si="21"/>
        <v/>
      </c>
      <c r="D471" s="29" t="str">
        <f t="shared" si="22"/>
        <v/>
      </c>
      <c r="E471" s="29" t="str">
        <f>IF(A471="","",A+SUM($D$2:D470))</f>
        <v/>
      </c>
      <c r="F471" s="29" t="str">
        <f>IF(A471="","",SUM(D$1:D471)+PV)</f>
        <v/>
      </c>
      <c r="G471" s="29" t="str">
        <f>IF(A471="","",IF(INV_Parinktys!$B$17=INV_Parinktys!$A$10,I470*( (1+rate)^(B471-B470)-1 ),I470*rate))</f>
        <v/>
      </c>
      <c r="H471" s="29" t="str">
        <f>IF(D471="","",SUM(G$1:G471))</f>
        <v/>
      </c>
      <c r="I471" s="29" t="str">
        <f t="shared" si="23"/>
        <v/>
      </c>
      <c r="J471" s="28" t="str">
        <f ca="1">_xlfn.IFNA(INDEX(Paskola_LNT!$I$2:$I$1000,MATCH(INV_Lentele!B471,Paskola_LNT!$B$2:$B$1000,0)),IF(AND(J470&lt;&gt;"",A471&lt;&gt;""),J470,""))</f>
        <v/>
      </c>
    </row>
    <row r="472" spans="1:10" x14ac:dyDescent="0.25">
      <c r="A472" s="16" t="str">
        <f>IF(I471="","",IF(A471&gt;='Investicijų skaičiuoklė'!$E$9*p,"",A471+1))</f>
        <v/>
      </c>
      <c r="B472" s="27" t="str">
        <f>IF(A472="","",IF(p=52,B471+7,IF(p=26,B471+14,IF(p=24,IF(MOD(A472,2)=0,EDATE('Investicijų skaičiuoklė'!$E$10,A472/2),B471+14),IF(DAY(DATE(YEAR('Investicijų skaičiuoklė'!$E$10),MONTH('Investicijų skaičiuoklė'!$E$10)+(A472-1)*(12/p),DAY('Investicijų skaičiuoklė'!$E$10)))&lt;&gt;DAY('Investicijų skaičiuoklė'!$E$10),DATE(YEAR('Investicijų skaičiuoklė'!$E$10),MONTH('Investicijų skaičiuoklė'!$E$10)+A472*(12/p)+1,0),DATE(YEAR('Investicijų skaičiuoklė'!$E$10),MONTH('Investicijų skaičiuoklė'!$E$10)+A472*(12/p),DAY('Investicijų skaičiuoklė'!$E$10)))))))</f>
        <v/>
      </c>
      <c r="C472" s="29" t="str">
        <f t="shared" si="21"/>
        <v/>
      </c>
      <c r="D472" s="29" t="str">
        <f t="shared" si="22"/>
        <v/>
      </c>
      <c r="E472" s="29" t="str">
        <f>IF(A472="","",A+SUM($D$2:D471))</f>
        <v/>
      </c>
      <c r="F472" s="29" t="str">
        <f>IF(A472="","",SUM(D$1:D472)+PV)</f>
        <v/>
      </c>
      <c r="G472" s="29" t="str">
        <f>IF(A472="","",IF(INV_Parinktys!$B$17=INV_Parinktys!$A$10,I471*( (1+rate)^(B472-B471)-1 ),I471*rate))</f>
        <v/>
      </c>
      <c r="H472" s="29" t="str">
        <f>IF(D472="","",SUM(G$1:G472))</f>
        <v/>
      </c>
      <c r="I472" s="29" t="str">
        <f t="shared" si="23"/>
        <v/>
      </c>
      <c r="J472" s="28" t="str">
        <f ca="1">_xlfn.IFNA(INDEX(Paskola_LNT!$I$2:$I$1000,MATCH(INV_Lentele!B472,Paskola_LNT!$B$2:$B$1000,0)),IF(AND(J471&lt;&gt;"",A472&lt;&gt;""),J471,""))</f>
        <v/>
      </c>
    </row>
    <row r="473" spans="1:10" x14ac:dyDescent="0.25">
      <c r="A473" s="16" t="str">
        <f>IF(I472="","",IF(A472&gt;='Investicijų skaičiuoklė'!$E$9*p,"",A472+1))</f>
        <v/>
      </c>
      <c r="B473" s="27" t="str">
        <f>IF(A473="","",IF(p=52,B472+7,IF(p=26,B472+14,IF(p=24,IF(MOD(A473,2)=0,EDATE('Investicijų skaičiuoklė'!$E$10,A473/2),B472+14),IF(DAY(DATE(YEAR('Investicijų skaičiuoklė'!$E$10),MONTH('Investicijų skaičiuoklė'!$E$10)+(A473-1)*(12/p),DAY('Investicijų skaičiuoklė'!$E$10)))&lt;&gt;DAY('Investicijų skaičiuoklė'!$E$10),DATE(YEAR('Investicijų skaičiuoklė'!$E$10),MONTH('Investicijų skaičiuoklė'!$E$10)+A473*(12/p)+1,0),DATE(YEAR('Investicijų skaičiuoklė'!$E$10),MONTH('Investicijų skaičiuoklė'!$E$10)+A473*(12/p),DAY('Investicijų skaičiuoklė'!$E$10)))))))</f>
        <v/>
      </c>
      <c r="C473" s="29" t="str">
        <f t="shared" si="21"/>
        <v/>
      </c>
      <c r="D473" s="29" t="str">
        <f t="shared" si="22"/>
        <v/>
      </c>
      <c r="E473" s="29" t="str">
        <f>IF(A473="","",A+SUM($D$2:D472))</f>
        <v/>
      </c>
      <c r="F473" s="29" t="str">
        <f>IF(A473="","",SUM(D$1:D473)+PV)</f>
        <v/>
      </c>
      <c r="G473" s="29" t="str">
        <f>IF(A473="","",IF(INV_Parinktys!$B$17=INV_Parinktys!$A$10,I472*( (1+rate)^(B473-B472)-1 ),I472*rate))</f>
        <v/>
      </c>
      <c r="H473" s="29" t="str">
        <f>IF(D473="","",SUM(G$1:G473))</f>
        <v/>
      </c>
      <c r="I473" s="29" t="str">
        <f t="shared" si="23"/>
        <v/>
      </c>
      <c r="J473" s="28" t="str">
        <f ca="1">_xlfn.IFNA(INDEX(Paskola_LNT!$I$2:$I$1000,MATCH(INV_Lentele!B473,Paskola_LNT!$B$2:$B$1000,0)),IF(AND(J472&lt;&gt;"",A473&lt;&gt;""),J472,""))</f>
        <v/>
      </c>
    </row>
    <row r="474" spans="1:10" x14ac:dyDescent="0.25">
      <c r="A474" s="16" t="str">
        <f>IF(I473="","",IF(A473&gt;='Investicijų skaičiuoklė'!$E$9*p,"",A473+1))</f>
        <v/>
      </c>
      <c r="B474" s="27" t="str">
        <f>IF(A474="","",IF(p=52,B473+7,IF(p=26,B473+14,IF(p=24,IF(MOD(A474,2)=0,EDATE('Investicijų skaičiuoklė'!$E$10,A474/2),B473+14),IF(DAY(DATE(YEAR('Investicijų skaičiuoklė'!$E$10),MONTH('Investicijų skaičiuoklė'!$E$10)+(A474-1)*(12/p),DAY('Investicijų skaičiuoklė'!$E$10)))&lt;&gt;DAY('Investicijų skaičiuoklė'!$E$10),DATE(YEAR('Investicijų skaičiuoklė'!$E$10),MONTH('Investicijų skaičiuoklė'!$E$10)+A474*(12/p)+1,0),DATE(YEAR('Investicijų skaičiuoklė'!$E$10),MONTH('Investicijų skaičiuoklė'!$E$10)+A474*(12/p),DAY('Investicijų skaičiuoklė'!$E$10)))))))</f>
        <v/>
      </c>
      <c r="C474" s="29" t="str">
        <f t="shared" si="21"/>
        <v/>
      </c>
      <c r="D474" s="29" t="str">
        <f t="shared" si="22"/>
        <v/>
      </c>
      <c r="E474" s="29" t="str">
        <f>IF(A474="","",A+SUM($D$2:D473))</f>
        <v/>
      </c>
      <c r="F474" s="29" t="str">
        <f>IF(A474="","",SUM(D$1:D474)+PV)</f>
        <v/>
      </c>
      <c r="G474" s="29" t="str">
        <f>IF(A474="","",IF(INV_Parinktys!$B$17=INV_Parinktys!$A$10,I473*( (1+rate)^(B474-B473)-1 ),I473*rate))</f>
        <v/>
      </c>
      <c r="H474" s="29" t="str">
        <f>IF(D474="","",SUM(G$1:G474))</f>
        <v/>
      </c>
      <c r="I474" s="29" t="str">
        <f t="shared" si="23"/>
        <v/>
      </c>
      <c r="J474" s="28" t="str">
        <f ca="1">_xlfn.IFNA(INDEX(Paskola_LNT!$I$2:$I$1000,MATCH(INV_Lentele!B474,Paskola_LNT!$B$2:$B$1000,0)),IF(AND(J473&lt;&gt;"",A474&lt;&gt;""),J473,""))</f>
        <v/>
      </c>
    </row>
    <row r="475" spans="1:10" x14ac:dyDescent="0.25">
      <c r="A475" s="16" t="str">
        <f>IF(I474="","",IF(A474&gt;='Investicijų skaičiuoklė'!$E$9*p,"",A474+1))</f>
        <v/>
      </c>
      <c r="B475" s="27" t="str">
        <f>IF(A475="","",IF(p=52,B474+7,IF(p=26,B474+14,IF(p=24,IF(MOD(A475,2)=0,EDATE('Investicijų skaičiuoklė'!$E$10,A475/2),B474+14),IF(DAY(DATE(YEAR('Investicijų skaičiuoklė'!$E$10),MONTH('Investicijų skaičiuoklė'!$E$10)+(A475-1)*(12/p),DAY('Investicijų skaičiuoklė'!$E$10)))&lt;&gt;DAY('Investicijų skaičiuoklė'!$E$10),DATE(YEAR('Investicijų skaičiuoklė'!$E$10),MONTH('Investicijų skaičiuoklė'!$E$10)+A475*(12/p)+1,0),DATE(YEAR('Investicijų skaičiuoklė'!$E$10),MONTH('Investicijų skaičiuoklė'!$E$10)+A475*(12/p),DAY('Investicijų skaičiuoklė'!$E$10)))))))</f>
        <v/>
      </c>
      <c r="C475" s="29" t="str">
        <f t="shared" si="21"/>
        <v/>
      </c>
      <c r="D475" s="29" t="str">
        <f t="shared" si="22"/>
        <v/>
      </c>
      <c r="E475" s="29" t="str">
        <f>IF(A475="","",A+SUM($D$2:D474))</f>
        <v/>
      </c>
      <c r="F475" s="29" t="str">
        <f>IF(A475="","",SUM(D$1:D475)+PV)</f>
        <v/>
      </c>
      <c r="G475" s="29" t="str">
        <f>IF(A475="","",IF(INV_Parinktys!$B$17=INV_Parinktys!$A$10,I474*( (1+rate)^(B475-B474)-1 ),I474*rate))</f>
        <v/>
      </c>
      <c r="H475" s="29" t="str">
        <f>IF(D475="","",SUM(G$1:G475))</f>
        <v/>
      </c>
      <c r="I475" s="29" t="str">
        <f t="shared" si="23"/>
        <v/>
      </c>
      <c r="J475" s="28" t="str">
        <f ca="1">_xlfn.IFNA(INDEX(Paskola_LNT!$I$2:$I$1000,MATCH(INV_Lentele!B475,Paskola_LNT!$B$2:$B$1000,0)),IF(AND(J474&lt;&gt;"",A475&lt;&gt;""),J474,""))</f>
        <v/>
      </c>
    </row>
    <row r="476" spans="1:10" x14ac:dyDescent="0.25">
      <c r="A476" s="16" t="str">
        <f>IF(I475="","",IF(A475&gt;='Investicijų skaičiuoklė'!$E$9*p,"",A475+1))</f>
        <v/>
      </c>
      <c r="B476" s="27" t="str">
        <f>IF(A476="","",IF(p=52,B475+7,IF(p=26,B475+14,IF(p=24,IF(MOD(A476,2)=0,EDATE('Investicijų skaičiuoklė'!$E$10,A476/2),B475+14),IF(DAY(DATE(YEAR('Investicijų skaičiuoklė'!$E$10),MONTH('Investicijų skaičiuoklė'!$E$10)+(A476-1)*(12/p),DAY('Investicijų skaičiuoklė'!$E$10)))&lt;&gt;DAY('Investicijų skaičiuoklė'!$E$10),DATE(YEAR('Investicijų skaičiuoklė'!$E$10),MONTH('Investicijų skaičiuoklė'!$E$10)+A476*(12/p)+1,0),DATE(YEAR('Investicijų skaičiuoklė'!$E$10),MONTH('Investicijų skaičiuoklė'!$E$10)+A476*(12/p),DAY('Investicijų skaičiuoklė'!$E$10)))))))</f>
        <v/>
      </c>
      <c r="C476" s="29" t="str">
        <f t="shared" si="21"/>
        <v/>
      </c>
      <c r="D476" s="29" t="str">
        <f t="shared" si="22"/>
        <v/>
      </c>
      <c r="E476" s="29" t="str">
        <f>IF(A476="","",A+SUM($D$2:D475))</f>
        <v/>
      </c>
      <c r="F476" s="29" t="str">
        <f>IF(A476="","",SUM(D$1:D476)+PV)</f>
        <v/>
      </c>
      <c r="G476" s="29" t="str">
        <f>IF(A476="","",IF(INV_Parinktys!$B$17=INV_Parinktys!$A$10,I475*( (1+rate)^(B476-B475)-1 ),I475*rate))</f>
        <v/>
      </c>
      <c r="H476" s="29" t="str">
        <f>IF(D476="","",SUM(G$1:G476))</f>
        <v/>
      </c>
      <c r="I476" s="29" t="str">
        <f t="shared" si="23"/>
        <v/>
      </c>
      <c r="J476" s="28" t="str">
        <f ca="1">_xlfn.IFNA(INDEX(Paskola_LNT!$I$2:$I$1000,MATCH(INV_Lentele!B476,Paskola_LNT!$B$2:$B$1000,0)),IF(AND(J475&lt;&gt;"",A476&lt;&gt;""),J475,""))</f>
        <v/>
      </c>
    </row>
    <row r="477" spans="1:10" x14ac:dyDescent="0.25">
      <c r="A477" s="16" t="str">
        <f>IF(I476="","",IF(A476&gt;='Investicijų skaičiuoklė'!$E$9*p,"",A476+1))</f>
        <v/>
      </c>
      <c r="B477" s="27" t="str">
        <f>IF(A477="","",IF(p=52,B476+7,IF(p=26,B476+14,IF(p=24,IF(MOD(A477,2)=0,EDATE('Investicijų skaičiuoklė'!$E$10,A477/2),B476+14),IF(DAY(DATE(YEAR('Investicijų skaičiuoklė'!$E$10),MONTH('Investicijų skaičiuoklė'!$E$10)+(A477-1)*(12/p),DAY('Investicijų skaičiuoklė'!$E$10)))&lt;&gt;DAY('Investicijų skaičiuoklė'!$E$10),DATE(YEAR('Investicijų skaičiuoklė'!$E$10),MONTH('Investicijų skaičiuoklė'!$E$10)+A477*(12/p)+1,0),DATE(YEAR('Investicijų skaičiuoklė'!$E$10),MONTH('Investicijų skaičiuoklė'!$E$10)+A477*(12/p),DAY('Investicijų skaičiuoklė'!$E$10)))))))</f>
        <v/>
      </c>
      <c r="C477" s="29" t="str">
        <f t="shared" si="21"/>
        <v/>
      </c>
      <c r="D477" s="29" t="str">
        <f t="shared" si="22"/>
        <v/>
      </c>
      <c r="E477" s="29" t="str">
        <f>IF(A477="","",A+SUM($D$2:D476))</f>
        <v/>
      </c>
      <c r="F477" s="29" t="str">
        <f>IF(A477="","",SUM(D$1:D477)+PV)</f>
        <v/>
      </c>
      <c r="G477" s="29" t="str">
        <f>IF(A477="","",IF(INV_Parinktys!$B$17=INV_Parinktys!$A$10,I476*( (1+rate)^(B477-B476)-1 ),I476*rate))</f>
        <v/>
      </c>
      <c r="H477" s="29" t="str">
        <f>IF(D477="","",SUM(G$1:G477))</f>
        <v/>
      </c>
      <c r="I477" s="29" t="str">
        <f t="shared" si="23"/>
        <v/>
      </c>
      <c r="J477" s="28" t="str">
        <f ca="1">_xlfn.IFNA(INDEX(Paskola_LNT!$I$2:$I$1000,MATCH(INV_Lentele!B477,Paskola_LNT!$B$2:$B$1000,0)),IF(AND(J476&lt;&gt;"",A477&lt;&gt;""),J476,""))</f>
        <v/>
      </c>
    </row>
    <row r="478" spans="1:10" x14ac:dyDescent="0.25">
      <c r="A478" s="16" t="str">
        <f>IF(I477="","",IF(A477&gt;='Investicijų skaičiuoklė'!$E$9*p,"",A477+1))</f>
        <v/>
      </c>
      <c r="B478" s="27" t="str">
        <f>IF(A478="","",IF(p=52,B477+7,IF(p=26,B477+14,IF(p=24,IF(MOD(A478,2)=0,EDATE('Investicijų skaičiuoklė'!$E$10,A478/2),B477+14),IF(DAY(DATE(YEAR('Investicijų skaičiuoklė'!$E$10),MONTH('Investicijų skaičiuoklė'!$E$10)+(A478-1)*(12/p),DAY('Investicijų skaičiuoklė'!$E$10)))&lt;&gt;DAY('Investicijų skaičiuoklė'!$E$10),DATE(YEAR('Investicijų skaičiuoklė'!$E$10),MONTH('Investicijų skaičiuoklė'!$E$10)+A478*(12/p)+1,0),DATE(YEAR('Investicijų skaičiuoklė'!$E$10),MONTH('Investicijų skaičiuoklė'!$E$10)+A478*(12/p),DAY('Investicijų skaičiuoklė'!$E$10)))))))</f>
        <v/>
      </c>
      <c r="C478" s="29" t="str">
        <f t="shared" si="21"/>
        <v/>
      </c>
      <c r="D478" s="29" t="str">
        <f t="shared" si="22"/>
        <v/>
      </c>
      <c r="E478" s="29" t="str">
        <f>IF(A478="","",A+SUM($D$2:D477))</f>
        <v/>
      </c>
      <c r="F478" s="29" t="str">
        <f>IF(A478="","",SUM(D$1:D478)+PV)</f>
        <v/>
      </c>
      <c r="G478" s="29" t="str">
        <f>IF(A478="","",IF(INV_Parinktys!$B$17=INV_Parinktys!$A$10,I477*( (1+rate)^(B478-B477)-1 ),I477*rate))</f>
        <v/>
      </c>
      <c r="H478" s="29" t="str">
        <f>IF(D478="","",SUM(G$1:G478))</f>
        <v/>
      </c>
      <c r="I478" s="29" t="str">
        <f t="shared" si="23"/>
        <v/>
      </c>
      <c r="J478" s="28" t="str">
        <f ca="1">_xlfn.IFNA(INDEX(Paskola_LNT!$I$2:$I$1000,MATCH(INV_Lentele!B478,Paskola_LNT!$B$2:$B$1000,0)),IF(AND(J477&lt;&gt;"",A478&lt;&gt;""),J477,""))</f>
        <v/>
      </c>
    </row>
    <row r="479" spans="1:10" x14ac:dyDescent="0.25">
      <c r="A479" s="16" t="str">
        <f>IF(I478="","",IF(A478&gt;='Investicijų skaičiuoklė'!$E$9*p,"",A478+1))</f>
        <v/>
      </c>
      <c r="B479" s="27" t="str">
        <f>IF(A479="","",IF(p=52,B478+7,IF(p=26,B478+14,IF(p=24,IF(MOD(A479,2)=0,EDATE('Investicijų skaičiuoklė'!$E$10,A479/2),B478+14),IF(DAY(DATE(YEAR('Investicijų skaičiuoklė'!$E$10),MONTH('Investicijų skaičiuoklė'!$E$10)+(A479-1)*(12/p),DAY('Investicijų skaičiuoklė'!$E$10)))&lt;&gt;DAY('Investicijų skaičiuoklė'!$E$10),DATE(YEAR('Investicijų skaičiuoklė'!$E$10),MONTH('Investicijų skaičiuoklė'!$E$10)+A479*(12/p)+1,0),DATE(YEAR('Investicijų skaičiuoklė'!$E$10),MONTH('Investicijų skaičiuoklė'!$E$10)+A479*(12/p),DAY('Investicijų skaičiuoklė'!$E$10)))))))</f>
        <v/>
      </c>
      <c r="C479" s="29" t="str">
        <f t="shared" si="21"/>
        <v/>
      </c>
      <c r="D479" s="29" t="str">
        <f t="shared" si="22"/>
        <v/>
      </c>
      <c r="E479" s="29" t="str">
        <f>IF(A479="","",A+SUM($D$2:D478))</f>
        <v/>
      </c>
      <c r="F479" s="29" t="str">
        <f>IF(A479="","",SUM(D$1:D479)+PV)</f>
        <v/>
      </c>
      <c r="G479" s="29" t="str">
        <f>IF(A479="","",IF(INV_Parinktys!$B$17=INV_Parinktys!$A$10,I478*( (1+rate)^(B479-B478)-1 ),I478*rate))</f>
        <v/>
      </c>
      <c r="H479" s="29" t="str">
        <f>IF(D479="","",SUM(G$1:G479))</f>
        <v/>
      </c>
      <c r="I479" s="29" t="str">
        <f t="shared" si="23"/>
        <v/>
      </c>
      <c r="J479" s="28" t="str">
        <f ca="1">_xlfn.IFNA(INDEX(Paskola_LNT!$I$2:$I$1000,MATCH(INV_Lentele!B479,Paskola_LNT!$B$2:$B$1000,0)),IF(AND(J478&lt;&gt;"",A479&lt;&gt;""),J478,""))</f>
        <v/>
      </c>
    </row>
    <row r="480" spans="1:10" x14ac:dyDescent="0.25">
      <c r="A480" s="16" t="str">
        <f>IF(I479="","",IF(A479&gt;='Investicijų skaičiuoklė'!$E$9*p,"",A479+1))</f>
        <v/>
      </c>
      <c r="B480" s="27" t="str">
        <f>IF(A480="","",IF(p=52,B479+7,IF(p=26,B479+14,IF(p=24,IF(MOD(A480,2)=0,EDATE('Investicijų skaičiuoklė'!$E$10,A480/2),B479+14),IF(DAY(DATE(YEAR('Investicijų skaičiuoklė'!$E$10),MONTH('Investicijų skaičiuoklė'!$E$10)+(A480-1)*(12/p),DAY('Investicijų skaičiuoklė'!$E$10)))&lt;&gt;DAY('Investicijų skaičiuoklė'!$E$10),DATE(YEAR('Investicijų skaičiuoklė'!$E$10),MONTH('Investicijų skaičiuoklė'!$E$10)+A480*(12/p)+1,0),DATE(YEAR('Investicijų skaičiuoklė'!$E$10),MONTH('Investicijų skaičiuoklė'!$E$10)+A480*(12/p),DAY('Investicijų skaičiuoklė'!$E$10)))))))</f>
        <v/>
      </c>
      <c r="C480" s="29" t="str">
        <f t="shared" si="21"/>
        <v/>
      </c>
      <c r="D480" s="29" t="str">
        <f t="shared" si="22"/>
        <v/>
      </c>
      <c r="E480" s="29" t="str">
        <f>IF(A480="","",A+SUM($D$2:D479))</f>
        <v/>
      </c>
      <c r="F480" s="29" t="str">
        <f>IF(A480="","",SUM(D$1:D480)+PV)</f>
        <v/>
      </c>
      <c r="G480" s="29" t="str">
        <f>IF(A480="","",IF(INV_Parinktys!$B$17=INV_Parinktys!$A$10,I479*( (1+rate)^(B480-B479)-1 ),I479*rate))</f>
        <v/>
      </c>
      <c r="H480" s="29" t="str">
        <f>IF(D480="","",SUM(G$1:G480))</f>
        <v/>
      </c>
      <c r="I480" s="29" t="str">
        <f t="shared" si="23"/>
        <v/>
      </c>
      <c r="J480" s="28" t="str">
        <f ca="1">_xlfn.IFNA(INDEX(Paskola_LNT!$I$2:$I$1000,MATCH(INV_Lentele!B480,Paskola_LNT!$B$2:$B$1000,0)),IF(AND(J479&lt;&gt;"",A480&lt;&gt;""),J479,""))</f>
        <v/>
      </c>
    </row>
    <row r="481" spans="1:10" x14ac:dyDescent="0.25">
      <c r="A481" s="16" t="str">
        <f>IF(I480="","",IF(A480&gt;='Investicijų skaičiuoklė'!$E$9*p,"",A480+1))</f>
        <v/>
      </c>
      <c r="B481" s="27" t="str">
        <f>IF(A481="","",IF(p=52,B480+7,IF(p=26,B480+14,IF(p=24,IF(MOD(A481,2)=0,EDATE('Investicijų skaičiuoklė'!$E$10,A481/2),B480+14),IF(DAY(DATE(YEAR('Investicijų skaičiuoklė'!$E$10),MONTH('Investicijų skaičiuoklė'!$E$10)+(A481-1)*(12/p),DAY('Investicijų skaičiuoklė'!$E$10)))&lt;&gt;DAY('Investicijų skaičiuoklė'!$E$10),DATE(YEAR('Investicijų skaičiuoklė'!$E$10),MONTH('Investicijų skaičiuoklė'!$E$10)+A481*(12/p)+1,0),DATE(YEAR('Investicijų skaičiuoklė'!$E$10),MONTH('Investicijų skaičiuoklė'!$E$10)+A481*(12/p),DAY('Investicijų skaičiuoklė'!$E$10)))))))</f>
        <v/>
      </c>
      <c r="C481" s="29" t="str">
        <f t="shared" si="21"/>
        <v/>
      </c>
      <c r="D481" s="29" t="str">
        <f t="shared" si="22"/>
        <v/>
      </c>
      <c r="E481" s="29" t="str">
        <f>IF(A481="","",A+SUM($D$2:D480))</f>
        <v/>
      </c>
      <c r="F481" s="29" t="str">
        <f>IF(A481="","",SUM(D$1:D481)+PV)</f>
        <v/>
      </c>
      <c r="G481" s="29" t="str">
        <f>IF(A481="","",IF(INV_Parinktys!$B$17=INV_Parinktys!$A$10,I480*( (1+rate)^(B481-B480)-1 ),I480*rate))</f>
        <v/>
      </c>
      <c r="H481" s="29" t="str">
        <f>IF(D481="","",SUM(G$1:G481))</f>
        <v/>
      </c>
      <c r="I481" s="29" t="str">
        <f t="shared" si="23"/>
        <v/>
      </c>
      <c r="J481" s="28" t="str">
        <f ca="1">_xlfn.IFNA(INDEX(Paskola_LNT!$I$2:$I$1000,MATCH(INV_Lentele!B481,Paskola_LNT!$B$2:$B$1000,0)),IF(AND(J480&lt;&gt;"",A481&lt;&gt;""),J480,""))</f>
        <v/>
      </c>
    </row>
    <row r="482" spans="1:10" x14ac:dyDescent="0.25">
      <c r="A482" s="16" t="str">
        <f>IF(I481="","",IF(A481&gt;='Investicijų skaičiuoklė'!$E$9*p,"",A481+1))</f>
        <v/>
      </c>
      <c r="B482" s="27" t="str">
        <f>IF(A482="","",IF(p=52,B481+7,IF(p=26,B481+14,IF(p=24,IF(MOD(A482,2)=0,EDATE('Investicijų skaičiuoklė'!$E$10,A482/2),B481+14),IF(DAY(DATE(YEAR('Investicijų skaičiuoklė'!$E$10),MONTH('Investicijų skaičiuoklė'!$E$10)+(A482-1)*(12/p),DAY('Investicijų skaičiuoklė'!$E$10)))&lt;&gt;DAY('Investicijų skaičiuoklė'!$E$10),DATE(YEAR('Investicijų skaičiuoklė'!$E$10),MONTH('Investicijų skaičiuoklė'!$E$10)+A482*(12/p)+1,0),DATE(YEAR('Investicijų skaičiuoklė'!$E$10),MONTH('Investicijų skaičiuoklė'!$E$10)+A482*(12/p),DAY('Investicijų skaičiuoklė'!$E$10)))))))</f>
        <v/>
      </c>
      <c r="C482" s="29" t="str">
        <f t="shared" si="21"/>
        <v/>
      </c>
      <c r="D482" s="29" t="str">
        <f t="shared" si="22"/>
        <v/>
      </c>
      <c r="E482" s="29" t="str">
        <f>IF(A482="","",A+SUM($D$2:D481))</f>
        <v/>
      </c>
      <c r="F482" s="29" t="str">
        <f>IF(A482="","",SUM(D$1:D482)+PV)</f>
        <v/>
      </c>
      <c r="G482" s="29" t="str">
        <f>IF(A482="","",IF(INV_Parinktys!$B$17=INV_Parinktys!$A$10,I481*( (1+rate)^(B482-B481)-1 ),I481*rate))</f>
        <v/>
      </c>
      <c r="H482" s="29" t="str">
        <f>IF(D482="","",SUM(G$1:G482))</f>
        <v/>
      </c>
      <c r="I482" s="29" t="str">
        <f t="shared" si="23"/>
        <v/>
      </c>
      <c r="J482" s="28" t="str">
        <f ca="1">_xlfn.IFNA(INDEX(Paskola_LNT!$I$2:$I$1000,MATCH(INV_Lentele!B482,Paskola_LNT!$B$2:$B$1000,0)),IF(AND(J481&lt;&gt;"",A482&lt;&gt;""),J481,""))</f>
        <v/>
      </c>
    </row>
    <row r="483" spans="1:10" x14ac:dyDescent="0.25">
      <c r="A483" s="16" t="str">
        <f>IF(I482="","",IF(A482&gt;='Investicijų skaičiuoklė'!$E$9*p,"",A482+1))</f>
        <v/>
      </c>
      <c r="B483" s="27" t="str">
        <f>IF(A483="","",IF(p=52,B482+7,IF(p=26,B482+14,IF(p=24,IF(MOD(A483,2)=0,EDATE('Investicijų skaičiuoklė'!$E$10,A483/2),B482+14),IF(DAY(DATE(YEAR('Investicijų skaičiuoklė'!$E$10),MONTH('Investicijų skaičiuoklė'!$E$10)+(A483-1)*(12/p),DAY('Investicijų skaičiuoklė'!$E$10)))&lt;&gt;DAY('Investicijų skaičiuoklė'!$E$10),DATE(YEAR('Investicijų skaičiuoklė'!$E$10),MONTH('Investicijų skaičiuoklė'!$E$10)+A483*(12/p)+1,0),DATE(YEAR('Investicijų skaičiuoklė'!$E$10),MONTH('Investicijų skaičiuoklė'!$E$10)+A483*(12/p),DAY('Investicijų skaičiuoklė'!$E$10)))))))</f>
        <v/>
      </c>
      <c r="C483" s="29" t="str">
        <f t="shared" si="21"/>
        <v/>
      </c>
      <c r="D483" s="29" t="str">
        <f t="shared" si="22"/>
        <v/>
      </c>
      <c r="E483" s="29" t="str">
        <f>IF(A483="","",A+SUM($D$2:D482))</f>
        <v/>
      </c>
      <c r="F483" s="29" t="str">
        <f>IF(A483="","",SUM(D$1:D483)+PV)</f>
        <v/>
      </c>
      <c r="G483" s="29" t="str">
        <f>IF(A483="","",IF(INV_Parinktys!$B$17=INV_Parinktys!$A$10,I482*( (1+rate)^(B483-B482)-1 ),I482*rate))</f>
        <v/>
      </c>
      <c r="H483" s="29" t="str">
        <f>IF(D483="","",SUM(G$1:G483))</f>
        <v/>
      </c>
      <c r="I483" s="29" t="str">
        <f t="shared" si="23"/>
        <v/>
      </c>
      <c r="J483" s="28" t="str">
        <f ca="1">_xlfn.IFNA(INDEX(Paskola_LNT!$I$2:$I$1000,MATCH(INV_Lentele!B483,Paskola_LNT!$B$2:$B$1000,0)),IF(AND(J482&lt;&gt;"",A483&lt;&gt;""),J482,""))</f>
        <v/>
      </c>
    </row>
    <row r="484" spans="1:10" x14ac:dyDescent="0.25">
      <c r="A484" s="16" t="str">
        <f>IF(I483="","",IF(A483&gt;='Investicijų skaičiuoklė'!$E$9*p,"",A483+1))</f>
        <v/>
      </c>
      <c r="B484" s="27" t="str">
        <f>IF(A484="","",IF(p=52,B483+7,IF(p=26,B483+14,IF(p=24,IF(MOD(A484,2)=0,EDATE('Investicijų skaičiuoklė'!$E$10,A484/2),B483+14),IF(DAY(DATE(YEAR('Investicijų skaičiuoklė'!$E$10),MONTH('Investicijų skaičiuoklė'!$E$10)+(A484-1)*(12/p),DAY('Investicijų skaičiuoklė'!$E$10)))&lt;&gt;DAY('Investicijų skaičiuoklė'!$E$10),DATE(YEAR('Investicijų skaičiuoklė'!$E$10),MONTH('Investicijų skaičiuoklė'!$E$10)+A484*(12/p)+1,0),DATE(YEAR('Investicijų skaičiuoklė'!$E$10),MONTH('Investicijų skaičiuoklė'!$E$10)+A484*(12/p),DAY('Investicijų skaičiuoklė'!$E$10)))))))</f>
        <v/>
      </c>
      <c r="C484" s="29" t="str">
        <f t="shared" si="21"/>
        <v/>
      </c>
      <c r="D484" s="29" t="str">
        <f t="shared" si="22"/>
        <v/>
      </c>
      <c r="E484" s="29" t="str">
        <f>IF(A484="","",A+SUM($D$2:D483))</f>
        <v/>
      </c>
      <c r="F484" s="29" t="str">
        <f>IF(A484="","",SUM(D$1:D484)+PV)</f>
        <v/>
      </c>
      <c r="G484" s="29" t="str">
        <f>IF(A484="","",IF(INV_Parinktys!$B$17=INV_Parinktys!$A$10,I483*( (1+rate)^(B484-B483)-1 ),I483*rate))</f>
        <v/>
      </c>
      <c r="H484" s="29" t="str">
        <f>IF(D484="","",SUM(G$1:G484))</f>
        <v/>
      </c>
      <c r="I484" s="29" t="str">
        <f t="shared" si="23"/>
        <v/>
      </c>
      <c r="J484" s="28" t="str">
        <f ca="1">_xlfn.IFNA(INDEX(Paskola_LNT!$I$2:$I$1000,MATCH(INV_Lentele!B484,Paskola_LNT!$B$2:$B$1000,0)),IF(AND(J483&lt;&gt;"",A484&lt;&gt;""),J483,""))</f>
        <v/>
      </c>
    </row>
    <row r="485" spans="1:10" x14ac:dyDescent="0.25">
      <c r="A485" s="16" t="str">
        <f>IF(I484="","",IF(A484&gt;='Investicijų skaičiuoklė'!$E$9*p,"",A484+1))</f>
        <v/>
      </c>
      <c r="B485" s="27" t="str">
        <f>IF(A485="","",IF(p=52,B484+7,IF(p=26,B484+14,IF(p=24,IF(MOD(A485,2)=0,EDATE('Investicijų skaičiuoklė'!$E$10,A485/2),B484+14),IF(DAY(DATE(YEAR('Investicijų skaičiuoklė'!$E$10),MONTH('Investicijų skaičiuoklė'!$E$10)+(A485-1)*(12/p),DAY('Investicijų skaičiuoklė'!$E$10)))&lt;&gt;DAY('Investicijų skaičiuoklė'!$E$10),DATE(YEAR('Investicijų skaičiuoklė'!$E$10),MONTH('Investicijų skaičiuoklė'!$E$10)+A485*(12/p)+1,0),DATE(YEAR('Investicijų skaičiuoklė'!$E$10),MONTH('Investicijų skaičiuoklė'!$E$10)+A485*(12/p),DAY('Investicijų skaičiuoklė'!$E$10)))))))</f>
        <v/>
      </c>
      <c r="C485" s="29" t="str">
        <f t="shared" si="21"/>
        <v/>
      </c>
      <c r="D485" s="29" t="str">
        <f t="shared" si="22"/>
        <v/>
      </c>
      <c r="E485" s="29" t="str">
        <f>IF(A485="","",A+SUM($D$2:D484))</f>
        <v/>
      </c>
      <c r="F485" s="29" t="str">
        <f>IF(A485="","",SUM(D$1:D485)+PV)</f>
        <v/>
      </c>
      <c r="G485" s="29" t="str">
        <f>IF(A485="","",IF(INV_Parinktys!$B$17=INV_Parinktys!$A$10,I484*( (1+rate)^(B485-B484)-1 ),I484*rate))</f>
        <v/>
      </c>
      <c r="H485" s="29" t="str">
        <f>IF(D485="","",SUM(G$1:G485))</f>
        <v/>
      </c>
      <c r="I485" s="29" t="str">
        <f t="shared" si="23"/>
        <v/>
      </c>
      <c r="J485" s="28" t="str">
        <f ca="1">_xlfn.IFNA(INDEX(Paskola_LNT!$I$2:$I$1000,MATCH(INV_Lentele!B485,Paskola_LNT!$B$2:$B$1000,0)),IF(AND(J484&lt;&gt;"",A485&lt;&gt;""),J484,""))</f>
        <v/>
      </c>
    </row>
    <row r="486" spans="1:10" x14ac:dyDescent="0.25">
      <c r="A486" s="16" t="str">
        <f>IF(I485="","",IF(A485&gt;='Investicijų skaičiuoklė'!$E$9*p,"",A485+1))</f>
        <v/>
      </c>
      <c r="B486" s="27" t="str">
        <f>IF(A486="","",IF(p=52,B485+7,IF(p=26,B485+14,IF(p=24,IF(MOD(A486,2)=0,EDATE('Investicijų skaičiuoklė'!$E$10,A486/2),B485+14),IF(DAY(DATE(YEAR('Investicijų skaičiuoklė'!$E$10),MONTH('Investicijų skaičiuoklė'!$E$10)+(A486-1)*(12/p),DAY('Investicijų skaičiuoklė'!$E$10)))&lt;&gt;DAY('Investicijų skaičiuoklė'!$E$10),DATE(YEAR('Investicijų skaičiuoklė'!$E$10),MONTH('Investicijų skaičiuoklė'!$E$10)+A486*(12/p)+1,0),DATE(YEAR('Investicijų skaičiuoklė'!$E$10),MONTH('Investicijų skaičiuoklė'!$E$10)+A486*(12/p),DAY('Investicijų skaičiuoklė'!$E$10)))))))</f>
        <v/>
      </c>
      <c r="C486" s="29" t="str">
        <f t="shared" si="21"/>
        <v/>
      </c>
      <c r="D486" s="29" t="str">
        <f t="shared" si="22"/>
        <v/>
      </c>
      <c r="E486" s="29" t="str">
        <f>IF(A486="","",A+SUM($D$2:D485))</f>
        <v/>
      </c>
      <c r="F486" s="29" t="str">
        <f>IF(A486="","",SUM(D$1:D486)+PV)</f>
        <v/>
      </c>
      <c r="G486" s="29" t="str">
        <f>IF(A486="","",IF(INV_Parinktys!$B$17=INV_Parinktys!$A$10,I485*( (1+rate)^(B486-B485)-1 ),I485*rate))</f>
        <v/>
      </c>
      <c r="H486" s="29" t="str">
        <f>IF(D486="","",SUM(G$1:G486))</f>
        <v/>
      </c>
      <c r="I486" s="29" t="str">
        <f t="shared" si="23"/>
        <v/>
      </c>
      <c r="J486" s="28" t="str">
        <f ca="1">_xlfn.IFNA(INDEX(Paskola_LNT!$I$2:$I$1000,MATCH(INV_Lentele!B486,Paskola_LNT!$B$2:$B$1000,0)),IF(AND(J485&lt;&gt;"",A486&lt;&gt;""),J485,""))</f>
        <v/>
      </c>
    </row>
    <row r="487" spans="1:10" x14ac:dyDescent="0.25">
      <c r="A487" s="16" t="str">
        <f>IF(I486="","",IF(A486&gt;='Investicijų skaičiuoklė'!$E$9*p,"",A486+1))</f>
        <v/>
      </c>
      <c r="B487" s="27" t="str">
        <f>IF(A487="","",IF(p=52,B486+7,IF(p=26,B486+14,IF(p=24,IF(MOD(A487,2)=0,EDATE('Investicijų skaičiuoklė'!$E$10,A487/2),B486+14),IF(DAY(DATE(YEAR('Investicijų skaičiuoklė'!$E$10),MONTH('Investicijų skaičiuoklė'!$E$10)+(A487-1)*(12/p),DAY('Investicijų skaičiuoklė'!$E$10)))&lt;&gt;DAY('Investicijų skaičiuoklė'!$E$10),DATE(YEAR('Investicijų skaičiuoklė'!$E$10),MONTH('Investicijų skaičiuoklė'!$E$10)+A487*(12/p)+1,0),DATE(YEAR('Investicijų skaičiuoklė'!$E$10),MONTH('Investicijų skaičiuoklė'!$E$10)+A487*(12/p),DAY('Investicijų skaičiuoklė'!$E$10)))))))</f>
        <v/>
      </c>
      <c r="C487" s="29" t="str">
        <f t="shared" si="21"/>
        <v/>
      </c>
      <c r="D487" s="29" t="str">
        <f t="shared" si="22"/>
        <v/>
      </c>
      <c r="E487" s="29" t="str">
        <f>IF(A487="","",A+SUM($D$2:D486))</f>
        <v/>
      </c>
      <c r="F487" s="29" t="str">
        <f>IF(A487="","",SUM(D$1:D487)+PV)</f>
        <v/>
      </c>
      <c r="G487" s="29" t="str">
        <f>IF(A487="","",IF(INV_Parinktys!$B$17=INV_Parinktys!$A$10,I486*( (1+rate)^(B487-B486)-1 ),I486*rate))</f>
        <v/>
      </c>
      <c r="H487" s="29" t="str">
        <f>IF(D487="","",SUM(G$1:G487))</f>
        <v/>
      </c>
      <c r="I487" s="29" t="str">
        <f t="shared" si="23"/>
        <v/>
      </c>
      <c r="J487" s="28" t="str">
        <f ca="1">_xlfn.IFNA(INDEX(Paskola_LNT!$I$2:$I$1000,MATCH(INV_Lentele!B487,Paskola_LNT!$B$2:$B$1000,0)),IF(AND(J486&lt;&gt;"",A487&lt;&gt;""),J486,""))</f>
        <v/>
      </c>
    </row>
    <row r="488" spans="1:10" x14ac:dyDescent="0.25">
      <c r="A488" s="16" t="str">
        <f>IF(I487="","",IF(A487&gt;='Investicijų skaičiuoklė'!$E$9*p,"",A487+1))</f>
        <v/>
      </c>
      <c r="B488" s="27" t="str">
        <f>IF(A488="","",IF(p=52,B487+7,IF(p=26,B487+14,IF(p=24,IF(MOD(A488,2)=0,EDATE('Investicijų skaičiuoklė'!$E$10,A488/2),B487+14),IF(DAY(DATE(YEAR('Investicijų skaičiuoklė'!$E$10),MONTH('Investicijų skaičiuoklė'!$E$10)+(A488-1)*(12/p),DAY('Investicijų skaičiuoklė'!$E$10)))&lt;&gt;DAY('Investicijų skaičiuoklė'!$E$10),DATE(YEAR('Investicijų skaičiuoklė'!$E$10),MONTH('Investicijų skaičiuoklė'!$E$10)+A488*(12/p)+1,0),DATE(YEAR('Investicijų skaičiuoklė'!$E$10),MONTH('Investicijų skaičiuoklė'!$E$10)+A488*(12/p),DAY('Investicijų skaičiuoklė'!$E$10)))))))</f>
        <v/>
      </c>
      <c r="C488" s="29" t="str">
        <f t="shared" si="21"/>
        <v/>
      </c>
      <c r="D488" s="29" t="str">
        <f t="shared" si="22"/>
        <v/>
      </c>
      <c r="E488" s="29" t="str">
        <f>IF(A488="","",A+SUM($D$2:D487))</f>
        <v/>
      </c>
      <c r="F488" s="29" t="str">
        <f>IF(A488="","",SUM(D$1:D488)+PV)</f>
        <v/>
      </c>
      <c r="G488" s="29" t="str">
        <f>IF(A488="","",IF(INV_Parinktys!$B$17=INV_Parinktys!$A$10,I487*( (1+rate)^(B488-B487)-1 ),I487*rate))</f>
        <v/>
      </c>
      <c r="H488" s="29" t="str">
        <f>IF(D488="","",SUM(G$1:G488))</f>
        <v/>
      </c>
      <c r="I488" s="29" t="str">
        <f t="shared" si="23"/>
        <v/>
      </c>
      <c r="J488" s="28" t="str">
        <f ca="1">_xlfn.IFNA(INDEX(Paskola_LNT!$I$2:$I$1000,MATCH(INV_Lentele!B488,Paskola_LNT!$B$2:$B$1000,0)),IF(AND(J487&lt;&gt;"",A488&lt;&gt;""),J487,""))</f>
        <v/>
      </c>
    </row>
    <row r="489" spans="1:10" x14ac:dyDescent="0.25">
      <c r="A489" s="16" t="str">
        <f>IF(I488="","",IF(A488&gt;='Investicijų skaičiuoklė'!$E$9*p,"",A488+1))</f>
        <v/>
      </c>
      <c r="B489" s="27" t="str">
        <f>IF(A489="","",IF(p=52,B488+7,IF(p=26,B488+14,IF(p=24,IF(MOD(A489,2)=0,EDATE('Investicijų skaičiuoklė'!$E$10,A489/2),B488+14),IF(DAY(DATE(YEAR('Investicijų skaičiuoklė'!$E$10),MONTH('Investicijų skaičiuoklė'!$E$10)+(A489-1)*(12/p),DAY('Investicijų skaičiuoklė'!$E$10)))&lt;&gt;DAY('Investicijų skaičiuoklė'!$E$10),DATE(YEAR('Investicijų skaičiuoklė'!$E$10),MONTH('Investicijų skaičiuoklė'!$E$10)+A489*(12/p)+1,0),DATE(YEAR('Investicijų skaičiuoklė'!$E$10),MONTH('Investicijų skaičiuoklė'!$E$10)+A489*(12/p),DAY('Investicijų skaičiuoklė'!$E$10)))))))</f>
        <v/>
      </c>
      <c r="C489" s="29" t="str">
        <f t="shared" si="21"/>
        <v/>
      </c>
      <c r="D489" s="29" t="str">
        <f t="shared" si="22"/>
        <v/>
      </c>
      <c r="E489" s="29" t="str">
        <f>IF(A489="","",A+SUM($D$2:D488))</f>
        <v/>
      </c>
      <c r="F489" s="29" t="str">
        <f>IF(A489="","",SUM(D$1:D489)+PV)</f>
        <v/>
      </c>
      <c r="G489" s="29" t="str">
        <f>IF(A489="","",IF(INV_Parinktys!$B$17=INV_Parinktys!$A$10,I488*( (1+rate)^(B489-B488)-1 ),I488*rate))</f>
        <v/>
      </c>
      <c r="H489" s="29" t="str">
        <f>IF(D489="","",SUM(G$1:G489))</f>
        <v/>
      </c>
      <c r="I489" s="29" t="str">
        <f t="shared" si="23"/>
        <v/>
      </c>
      <c r="J489" s="28" t="str">
        <f ca="1">_xlfn.IFNA(INDEX(Paskola_LNT!$I$2:$I$1000,MATCH(INV_Lentele!B489,Paskola_LNT!$B$2:$B$1000,0)),IF(AND(J488&lt;&gt;"",A489&lt;&gt;""),J488,""))</f>
        <v/>
      </c>
    </row>
    <row r="490" spans="1:10" x14ac:dyDescent="0.25">
      <c r="A490" s="16" t="str">
        <f>IF(I489="","",IF(A489&gt;='Investicijų skaičiuoklė'!$E$9*p,"",A489+1))</f>
        <v/>
      </c>
      <c r="B490" s="27" t="str">
        <f>IF(A490="","",IF(p=52,B489+7,IF(p=26,B489+14,IF(p=24,IF(MOD(A490,2)=0,EDATE('Investicijų skaičiuoklė'!$E$10,A490/2),B489+14),IF(DAY(DATE(YEAR('Investicijų skaičiuoklė'!$E$10),MONTH('Investicijų skaičiuoklė'!$E$10)+(A490-1)*(12/p),DAY('Investicijų skaičiuoklė'!$E$10)))&lt;&gt;DAY('Investicijų skaičiuoklė'!$E$10),DATE(YEAR('Investicijų skaičiuoklė'!$E$10),MONTH('Investicijų skaičiuoklė'!$E$10)+A490*(12/p)+1,0),DATE(YEAR('Investicijų skaičiuoklė'!$E$10),MONTH('Investicijų skaičiuoklė'!$E$10)+A490*(12/p),DAY('Investicijų skaičiuoklė'!$E$10)))))))</f>
        <v/>
      </c>
      <c r="C490" s="29" t="str">
        <f t="shared" si="21"/>
        <v/>
      </c>
      <c r="D490" s="29" t="str">
        <f t="shared" si="22"/>
        <v/>
      </c>
      <c r="E490" s="29" t="str">
        <f>IF(A490="","",A+SUM($D$2:D489))</f>
        <v/>
      </c>
      <c r="F490" s="29" t="str">
        <f>IF(A490="","",SUM(D$1:D490)+PV)</f>
        <v/>
      </c>
      <c r="G490" s="29" t="str">
        <f>IF(A490="","",IF(INV_Parinktys!$B$17=INV_Parinktys!$A$10,I489*( (1+rate)^(B490-B489)-1 ),I489*rate))</f>
        <v/>
      </c>
      <c r="H490" s="29" t="str">
        <f>IF(D490="","",SUM(G$1:G490))</f>
        <v/>
      </c>
      <c r="I490" s="29" t="str">
        <f t="shared" si="23"/>
        <v/>
      </c>
      <c r="J490" s="28" t="str">
        <f ca="1">_xlfn.IFNA(INDEX(Paskola_LNT!$I$2:$I$1000,MATCH(INV_Lentele!B490,Paskola_LNT!$B$2:$B$1000,0)),IF(AND(J489&lt;&gt;"",A490&lt;&gt;""),J489,""))</f>
        <v/>
      </c>
    </row>
    <row r="491" spans="1:10" x14ac:dyDescent="0.25">
      <c r="A491" s="16" t="str">
        <f>IF(I490="","",IF(A490&gt;='Investicijų skaičiuoklė'!$E$9*p,"",A490+1))</f>
        <v/>
      </c>
      <c r="B491" s="27" t="str">
        <f>IF(A491="","",IF(p=52,B490+7,IF(p=26,B490+14,IF(p=24,IF(MOD(A491,2)=0,EDATE('Investicijų skaičiuoklė'!$E$10,A491/2),B490+14),IF(DAY(DATE(YEAR('Investicijų skaičiuoklė'!$E$10),MONTH('Investicijų skaičiuoklė'!$E$10)+(A491-1)*(12/p),DAY('Investicijų skaičiuoklė'!$E$10)))&lt;&gt;DAY('Investicijų skaičiuoklė'!$E$10),DATE(YEAR('Investicijų skaičiuoklė'!$E$10),MONTH('Investicijų skaičiuoklė'!$E$10)+A491*(12/p)+1,0),DATE(YEAR('Investicijų skaičiuoklė'!$E$10),MONTH('Investicijų skaičiuoklė'!$E$10)+A491*(12/p),DAY('Investicijų skaičiuoklė'!$E$10)))))))</f>
        <v/>
      </c>
      <c r="C491" s="29" t="str">
        <f t="shared" si="21"/>
        <v/>
      </c>
      <c r="D491" s="29" t="str">
        <f t="shared" si="22"/>
        <v/>
      </c>
      <c r="E491" s="29" t="str">
        <f>IF(A491="","",A+SUM($D$2:D490))</f>
        <v/>
      </c>
      <c r="F491" s="29" t="str">
        <f>IF(A491="","",SUM(D$1:D491)+PV)</f>
        <v/>
      </c>
      <c r="G491" s="29" t="str">
        <f>IF(A491="","",IF(INV_Parinktys!$B$17=INV_Parinktys!$A$10,I490*( (1+rate)^(B491-B490)-1 ),I490*rate))</f>
        <v/>
      </c>
      <c r="H491" s="29" t="str">
        <f>IF(D491="","",SUM(G$1:G491))</f>
        <v/>
      </c>
      <c r="I491" s="29" t="str">
        <f t="shared" si="23"/>
        <v/>
      </c>
      <c r="J491" s="28" t="str">
        <f ca="1">_xlfn.IFNA(INDEX(Paskola_LNT!$I$2:$I$1000,MATCH(INV_Lentele!B491,Paskola_LNT!$B$2:$B$1000,0)),IF(AND(J490&lt;&gt;"",A491&lt;&gt;""),J490,""))</f>
        <v/>
      </c>
    </row>
    <row r="492" spans="1:10" x14ac:dyDescent="0.25">
      <c r="A492" s="16" t="str">
        <f>IF(I491="","",IF(A491&gt;='Investicijų skaičiuoklė'!$E$9*p,"",A491+1))</f>
        <v/>
      </c>
      <c r="B492" s="27" t="str">
        <f>IF(A492="","",IF(p=52,B491+7,IF(p=26,B491+14,IF(p=24,IF(MOD(A492,2)=0,EDATE('Investicijų skaičiuoklė'!$E$10,A492/2),B491+14),IF(DAY(DATE(YEAR('Investicijų skaičiuoklė'!$E$10),MONTH('Investicijų skaičiuoklė'!$E$10)+(A492-1)*(12/p),DAY('Investicijų skaičiuoklė'!$E$10)))&lt;&gt;DAY('Investicijų skaičiuoklė'!$E$10),DATE(YEAR('Investicijų skaičiuoklė'!$E$10),MONTH('Investicijų skaičiuoklė'!$E$10)+A492*(12/p)+1,0),DATE(YEAR('Investicijų skaičiuoklė'!$E$10),MONTH('Investicijų skaičiuoklė'!$E$10)+A492*(12/p),DAY('Investicijų skaičiuoklė'!$E$10)))))))</f>
        <v/>
      </c>
      <c r="C492" s="29" t="str">
        <f t="shared" si="21"/>
        <v/>
      </c>
      <c r="D492" s="29" t="str">
        <f t="shared" si="22"/>
        <v/>
      </c>
      <c r="E492" s="29" t="str">
        <f>IF(A492="","",A+SUM($D$2:D491))</f>
        <v/>
      </c>
      <c r="F492" s="29" t="str">
        <f>IF(A492="","",SUM(D$1:D492)+PV)</f>
        <v/>
      </c>
      <c r="G492" s="29" t="str">
        <f>IF(A492="","",IF(INV_Parinktys!$B$17=INV_Parinktys!$A$10,I491*( (1+rate)^(B492-B491)-1 ),I491*rate))</f>
        <v/>
      </c>
      <c r="H492" s="29" t="str">
        <f>IF(D492="","",SUM(G$1:G492))</f>
        <v/>
      </c>
      <c r="I492" s="29" t="str">
        <f t="shared" si="23"/>
        <v/>
      </c>
      <c r="J492" s="28" t="str">
        <f ca="1">_xlfn.IFNA(INDEX(Paskola_LNT!$I$2:$I$1000,MATCH(INV_Lentele!B492,Paskola_LNT!$B$2:$B$1000,0)),IF(AND(J491&lt;&gt;"",A492&lt;&gt;""),J491,""))</f>
        <v/>
      </c>
    </row>
    <row r="493" spans="1:10" x14ac:dyDescent="0.25">
      <c r="A493" s="16" t="str">
        <f>IF(I492="","",IF(A492&gt;='Investicijų skaičiuoklė'!$E$9*p,"",A492+1))</f>
        <v/>
      </c>
      <c r="B493" s="27" t="str">
        <f>IF(A493="","",IF(p=52,B492+7,IF(p=26,B492+14,IF(p=24,IF(MOD(A493,2)=0,EDATE('Investicijų skaičiuoklė'!$E$10,A493/2),B492+14),IF(DAY(DATE(YEAR('Investicijų skaičiuoklė'!$E$10),MONTH('Investicijų skaičiuoklė'!$E$10)+(A493-1)*(12/p),DAY('Investicijų skaičiuoklė'!$E$10)))&lt;&gt;DAY('Investicijų skaičiuoklė'!$E$10),DATE(YEAR('Investicijų skaičiuoklė'!$E$10),MONTH('Investicijų skaičiuoklė'!$E$10)+A493*(12/p)+1,0),DATE(YEAR('Investicijų skaičiuoklė'!$E$10),MONTH('Investicijų skaičiuoklė'!$E$10)+A493*(12/p),DAY('Investicijų skaičiuoklė'!$E$10)))))))</f>
        <v/>
      </c>
      <c r="C493" s="29" t="str">
        <f t="shared" si="21"/>
        <v/>
      </c>
      <c r="D493" s="29" t="str">
        <f t="shared" si="22"/>
        <v/>
      </c>
      <c r="E493" s="29" t="str">
        <f>IF(A493="","",A+SUM($D$2:D492))</f>
        <v/>
      </c>
      <c r="F493" s="29" t="str">
        <f>IF(A493="","",SUM(D$1:D493)+PV)</f>
        <v/>
      </c>
      <c r="G493" s="29" t="str">
        <f>IF(A493="","",IF(INV_Parinktys!$B$17=INV_Parinktys!$A$10,I492*( (1+rate)^(B493-B492)-1 ),I492*rate))</f>
        <v/>
      </c>
      <c r="H493" s="29" t="str">
        <f>IF(D493="","",SUM(G$1:G493))</f>
        <v/>
      </c>
      <c r="I493" s="29" t="str">
        <f t="shared" si="23"/>
        <v/>
      </c>
      <c r="J493" s="28" t="str">
        <f ca="1">_xlfn.IFNA(INDEX(Paskola_LNT!$I$2:$I$1000,MATCH(INV_Lentele!B493,Paskola_LNT!$B$2:$B$1000,0)),IF(AND(J492&lt;&gt;"",A493&lt;&gt;""),J492,""))</f>
        <v/>
      </c>
    </row>
    <row r="494" spans="1:10" x14ac:dyDescent="0.25">
      <c r="A494" s="16" t="str">
        <f>IF(I493="","",IF(A493&gt;='Investicijų skaičiuoklė'!$E$9*p,"",A493+1))</f>
        <v/>
      </c>
      <c r="B494" s="27" t="str">
        <f>IF(A494="","",IF(p=52,B493+7,IF(p=26,B493+14,IF(p=24,IF(MOD(A494,2)=0,EDATE('Investicijų skaičiuoklė'!$E$10,A494/2),B493+14),IF(DAY(DATE(YEAR('Investicijų skaičiuoklė'!$E$10),MONTH('Investicijų skaičiuoklė'!$E$10)+(A494-1)*(12/p),DAY('Investicijų skaičiuoklė'!$E$10)))&lt;&gt;DAY('Investicijų skaičiuoklė'!$E$10),DATE(YEAR('Investicijų skaičiuoklė'!$E$10),MONTH('Investicijų skaičiuoklė'!$E$10)+A494*(12/p)+1,0),DATE(YEAR('Investicijų skaičiuoklė'!$E$10),MONTH('Investicijų skaičiuoklė'!$E$10)+A494*(12/p),DAY('Investicijų skaičiuoklė'!$E$10)))))))</f>
        <v/>
      </c>
      <c r="C494" s="29" t="str">
        <f t="shared" si="21"/>
        <v/>
      </c>
      <c r="D494" s="29" t="str">
        <f t="shared" si="22"/>
        <v/>
      </c>
      <c r="E494" s="29" t="str">
        <f>IF(A494="","",A+SUM($D$2:D493))</f>
        <v/>
      </c>
      <c r="F494" s="29" t="str">
        <f>IF(A494="","",SUM(D$1:D494)+PV)</f>
        <v/>
      </c>
      <c r="G494" s="29" t="str">
        <f>IF(A494="","",IF(INV_Parinktys!$B$17=INV_Parinktys!$A$10,I493*( (1+rate)^(B494-B493)-1 ),I493*rate))</f>
        <v/>
      </c>
      <c r="H494" s="29" t="str">
        <f>IF(D494="","",SUM(G$1:G494))</f>
        <v/>
      </c>
      <c r="I494" s="29" t="str">
        <f t="shared" si="23"/>
        <v/>
      </c>
      <c r="J494" s="28" t="str">
        <f ca="1">_xlfn.IFNA(INDEX(Paskola_LNT!$I$2:$I$1000,MATCH(INV_Lentele!B494,Paskola_LNT!$B$2:$B$1000,0)),IF(AND(J493&lt;&gt;"",A494&lt;&gt;""),J493,""))</f>
        <v/>
      </c>
    </row>
    <row r="495" spans="1:10" x14ac:dyDescent="0.25">
      <c r="A495" s="16" t="str">
        <f>IF(I494="","",IF(A494&gt;='Investicijų skaičiuoklė'!$E$9*p,"",A494+1))</f>
        <v/>
      </c>
      <c r="B495" s="27" t="str">
        <f>IF(A495="","",IF(p=52,B494+7,IF(p=26,B494+14,IF(p=24,IF(MOD(A495,2)=0,EDATE('Investicijų skaičiuoklė'!$E$10,A495/2),B494+14),IF(DAY(DATE(YEAR('Investicijų skaičiuoklė'!$E$10),MONTH('Investicijų skaičiuoklė'!$E$10)+(A495-1)*(12/p),DAY('Investicijų skaičiuoklė'!$E$10)))&lt;&gt;DAY('Investicijų skaičiuoklė'!$E$10),DATE(YEAR('Investicijų skaičiuoklė'!$E$10),MONTH('Investicijų skaičiuoklė'!$E$10)+A495*(12/p)+1,0),DATE(YEAR('Investicijų skaičiuoklė'!$E$10),MONTH('Investicijų skaičiuoklė'!$E$10)+A495*(12/p),DAY('Investicijų skaičiuoklė'!$E$10)))))))</f>
        <v/>
      </c>
      <c r="C495" s="29" t="str">
        <f t="shared" si="21"/>
        <v/>
      </c>
      <c r="D495" s="29" t="str">
        <f t="shared" si="22"/>
        <v/>
      </c>
      <c r="E495" s="29" t="str">
        <f>IF(A495="","",A+SUM($D$2:D494))</f>
        <v/>
      </c>
      <c r="F495" s="29" t="str">
        <f>IF(A495="","",SUM(D$1:D495)+PV)</f>
        <v/>
      </c>
      <c r="G495" s="29" t="str">
        <f>IF(A495="","",IF(INV_Parinktys!$B$17=INV_Parinktys!$A$10,I494*( (1+rate)^(B495-B494)-1 ),I494*rate))</f>
        <v/>
      </c>
      <c r="H495" s="29" t="str">
        <f>IF(D495="","",SUM(G$1:G495))</f>
        <v/>
      </c>
      <c r="I495" s="29" t="str">
        <f t="shared" si="23"/>
        <v/>
      </c>
      <c r="J495" s="28" t="str">
        <f ca="1">_xlfn.IFNA(INDEX(Paskola_LNT!$I$2:$I$1000,MATCH(INV_Lentele!B495,Paskola_LNT!$B$2:$B$1000,0)),IF(AND(J494&lt;&gt;"",A495&lt;&gt;""),J494,""))</f>
        <v/>
      </c>
    </row>
    <row r="496" spans="1:10" x14ac:dyDescent="0.25">
      <c r="A496" s="16" t="str">
        <f>IF(I495="","",IF(A495&gt;='Investicijų skaičiuoklė'!$E$9*p,"",A495+1))</f>
        <v/>
      </c>
      <c r="B496" s="27" t="str">
        <f>IF(A496="","",IF(p=52,B495+7,IF(p=26,B495+14,IF(p=24,IF(MOD(A496,2)=0,EDATE('Investicijų skaičiuoklė'!$E$10,A496/2),B495+14),IF(DAY(DATE(YEAR('Investicijų skaičiuoklė'!$E$10),MONTH('Investicijų skaičiuoklė'!$E$10)+(A496-1)*(12/p),DAY('Investicijų skaičiuoklė'!$E$10)))&lt;&gt;DAY('Investicijų skaičiuoklė'!$E$10),DATE(YEAR('Investicijų skaičiuoklė'!$E$10),MONTH('Investicijų skaičiuoklė'!$E$10)+A496*(12/p)+1,0),DATE(YEAR('Investicijų skaičiuoklė'!$E$10),MONTH('Investicijų skaičiuoklė'!$E$10)+A496*(12/p),DAY('Investicijų skaičiuoklė'!$E$10)))))))</f>
        <v/>
      </c>
      <c r="C496" s="29" t="str">
        <f t="shared" si="21"/>
        <v/>
      </c>
      <c r="D496" s="29" t="str">
        <f t="shared" si="22"/>
        <v/>
      </c>
      <c r="E496" s="29" t="str">
        <f>IF(A496="","",A+SUM($D$2:D495))</f>
        <v/>
      </c>
      <c r="F496" s="29" t="str">
        <f>IF(A496="","",SUM(D$1:D496)+PV)</f>
        <v/>
      </c>
      <c r="G496" s="29" t="str">
        <f>IF(A496="","",IF(INV_Parinktys!$B$17=INV_Parinktys!$A$10,I495*( (1+rate)^(B496-B495)-1 ),I495*rate))</f>
        <v/>
      </c>
      <c r="H496" s="29" t="str">
        <f>IF(D496="","",SUM(G$1:G496))</f>
        <v/>
      </c>
      <c r="I496" s="29" t="str">
        <f t="shared" si="23"/>
        <v/>
      </c>
      <c r="J496" s="28" t="str">
        <f ca="1">_xlfn.IFNA(INDEX(Paskola_LNT!$I$2:$I$1000,MATCH(INV_Lentele!B496,Paskola_LNT!$B$2:$B$1000,0)),IF(AND(J495&lt;&gt;"",A496&lt;&gt;""),J495,""))</f>
        <v/>
      </c>
    </row>
    <row r="497" spans="1:10" x14ac:dyDescent="0.25">
      <c r="A497" s="16" t="str">
        <f>IF(I496="","",IF(A496&gt;='Investicijų skaičiuoklė'!$E$9*p,"",A496+1))</f>
        <v/>
      </c>
      <c r="B497" s="27" t="str">
        <f>IF(A497="","",IF(p=52,B496+7,IF(p=26,B496+14,IF(p=24,IF(MOD(A497,2)=0,EDATE('Investicijų skaičiuoklė'!$E$10,A497/2),B496+14),IF(DAY(DATE(YEAR('Investicijų skaičiuoklė'!$E$10),MONTH('Investicijų skaičiuoklė'!$E$10)+(A497-1)*(12/p),DAY('Investicijų skaičiuoklė'!$E$10)))&lt;&gt;DAY('Investicijų skaičiuoklė'!$E$10),DATE(YEAR('Investicijų skaičiuoklė'!$E$10),MONTH('Investicijų skaičiuoklė'!$E$10)+A497*(12/p)+1,0),DATE(YEAR('Investicijų skaičiuoklė'!$E$10),MONTH('Investicijų skaičiuoklė'!$E$10)+A497*(12/p),DAY('Investicijų skaičiuoklė'!$E$10)))))))</f>
        <v/>
      </c>
      <c r="C497" s="29" t="str">
        <f t="shared" si="21"/>
        <v/>
      </c>
      <c r="D497" s="29" t="str">
        <f t="shared" si="22"/>
        <v/>
      </c>
      <c r="E497" s="29" t="str">
        <f>IF(A497="","",A+SUM($D$2:D496))</f>
        <v/>
      </c>
      <c r="F497" s="29" t="str">
        <f>IF(A497="","",SUM(D$1:D497)+PV)</f>
        <v/>
      </c>
      <c r="G497" s="29" t="str">
        <f>IF(A497="","",IF(INV_Parinktys!$B$17=INV_Parinktys!$A$10,I496*( (1+rate)^(B497-B496)-1 ),I496*rate))</f>
        <v/>
      </c>
      <c r="H497" s="29" t="str">
        <f>IF(D497="","",SUM(G$1:G497))</f>
        <v/>
      </c>
      <c r="I497" s="29" t="str">
        <f t="shared" si="23"/>
        <v/>
      </c>
      <c r="J497" s="28" t="str">
        <f ca="1">_xlfn.IFNA(INDEX(Paskola_LNT!$I$2:$I$1000,MATCH(INV_Lentele!B497,Paskola_LNT!$B$2:$B$1000,0)),IF(AND(J496&lt;&gt;"",A497&lt;&gt;""),J496,""))</f>
        <v/>
      </c>
    </row>
    <row r="498" spans="1:10" x14ac:dyDescent="0.25">
      <c r="A498" s="16" t="str">
        <f>IF(I497="","",IF(A497&gt;='Investicijų skaičiuoklė'!$E$9*p,"",A497+1))</f>
        <v/>
      </c>
      <c r="B498" s="27" t="str">
        <f>IF(A498="","",IF(p=52,B497+7,IF(p=26,B497+14,IF(p=24,IF(MOD(A498,2)=0,EDATE('Investicijų skaičiuoklė'!$E$10,A498/2),B497+14),IF(DAY(DATE(YEAR('Investicijų skaičiuoklė'!$E$10),MONTH('Investicijų skaičiuoklė'!$E$10)+(A498-1)*(12/p),DAY('Investicijų skaičiuoklė'!$E$10)))&lt;&gt;DAY('Investicijų skaičiuoklė'!$E$10),DATE(YEAR('Investicijų skaičiuoklė'!$E$10),MONTH('Investicijų skaičiuoklė'!$E$10)+A498*(12/p)+1,0),DATE(YEAR('Investicijų skaičiuoklė'!$E$10),MONTH('Investicijų skaičiuoklė'!$E$10)+A498*(12/p),DAY('Investicijų skaičiuoklė'!$E$10)))))))</f>
        <v/>
      </c>
      <c r="C498" s="29" t="str">
        <f t="shared" si="21"/>
        <v/>
      </c>
      <c r="D498" s="29" t="str">
        <f t="shared" si="22"/>
        <v/>
      </c>
      <c r="E498" s="29" t="str">
        <f>IF(A498="","",A+SUM($D$2:D497))</f>
        <v/>
      </c>
      <c r="F498" s="29" t="str">
        <f>IF(A498="","",SUM(D$1:D498)+PV)</f>
        <v/>
      </c>
      <c r="G498" s="29" t="str">
        <f>IF(A498="","",IF(INV_Parinktys!$B$17=INV_Parinktys!$A$10,I497*( (1+rate)^(B498-B497)-1 ),I497*rate))</f>
        <v/>
      </c>
      <c r="H498" s="29" t="str">
        <f>IF(D498="","",SUM(G$1:G498))</f>
        <v/>
      </c>
      <c r="I498" s="29" t="str">
        <f t="shared" si="23"/>
        <v/>
      </c>
      <c r="J498" s="28" t="str">
        <f ca="1">_xlfn.IFNA(INDEX(Paskola_LNT!$I$2:$I$1000,MATCH(INV_Lentele!B498,Paskola_LNT!$B$2:$B$1000,0)),IF(AND(J497&lt;&gt;"",A498&lt;&gt;""),J497,""))</f>
        <v/>
      </c>
    </row>
    <row r="499" spans="1:10" x14ac:dyDescent="0.25">
      <c r="A499" s="16" t="str">
        <f>IF(I498="","",IF(A498&gt;='Investicijų skaičiuoklė'!$E$9*p,"",A498+1))</f>
        <v/>
      </c>
      <c r="B499" s="27" t="str">
        <f>IF(A499="","",IF(p=52,B498+7,IF(p=26,B498+14,IF(p=24,IF(MOD(A499,2)=0,EDATE('Investicijų skaičiuoklė'!$E$10,A499/2),B498+14),IF(DAY(DATE(YEAR('Investicijų skaičiuoklė'!$E$10),MONTH('Investicijų skaičiuoklė'!$E$10)+(A499-1)*(12/p),DAY('Investicijų skaičiuoklė'!$E$10)))&lt;&gt;DAY('Investicijų skaičiuoklė'!$E$10),DATE(YEAR('Investicijų skaičiuoklė'!$E$10),MONTH('Investicijų skaičiuoklė'!$E$10)+A499*(12/p)+1,0),DATE(YEAR('Investicijų skaičiuoklė'!$E$10),MONTH('Investicijų skaičiuoklė'!$E$10)+A499*(12/p),DAY('Investicijų skaičiuoklė'!$E$10)))))))</f>
        <v/>
      </c>
      <c r="C499" s="29" t="str">
        <f t="shared" si="21"/>
        <v/>
      </c>
      <c r="D499" s="29" t="str">
        <f t="shared" si="22"/>
        <v/>
      </c>
      <c r="E499" s="29" t="str">
        <f>IF(A499="","",A+SUM($D$2:D498))</f>
        <v/>
      </c>
      <c r="F499" s="29" t="str">
        <f>IF(A499="","",SUM(D$1:D499)+PV)</f>
        <v/>
      </c>
      <c r="G499" s="29" t="str">
        <f>IF(A499="","",IF(INV_Parinktys!$B$17=INV_Parinktys!$A$10,I498*( (1+rate)^(B499-B498)-1 ),I498*rate))</f>
        <v/>
      </c>
      <c r="H499" s="29" t="str">
        <f>IF(D499="","",SUM(G$1:G499))</f>
        <v/>
      </c>
      <c r="I499" s="29" t="str">
        <f t="shared" si="23"/>
        <v/>
      </c>
      <c r="J499" s="28" t="str">
        <f ca="1">_xlfn.IFNA(INDEX(Paskola_LNT!$I$2:$I$1000,MATCH(INV_Lentele!B499,Paskola_LNT!$B$2:$B$1000,0)),IF(AND(J498&lt;&gt;"",A499&lt;&gt;""),J498,""))</f>
        <v/>
      </c>
    </row>
    <row r="500" spans="1:10" x14ac:dyDescent="0.25">
      <c r="A500" s="16" t="str">
        <f>IF(I499="","",IF(A499&gt;='Investicijų skaičiuoklė'!$E$9*p,"",A499+1))</f>
        <v/>
      </c>
      <c r="B500" s="27" t="str">
        <f>IF(A500="","",IF(p=52,B499+7,IF(p=26,B499+14,IF(p=24,IF(MOD(A500,2)=0,EDATE('Investicijų skaičiuoklė'!$E$10,A500/2),B499+14),IF(DAY(DATE(YEAR('Investicijų skaičiuoklė'!$E$10),MONTH('Investicijų skaičiuoklė'!$E$10)+(A500-1)*(12/p),DAY('Investicijų skaičiuoklė'!$E$10)))&lt;&gt;DAY('Investicijų skaičiuoklė'!$E$10),DATE(YEAR('Investicijų skaičiuoklė'!$E$10),MONTH('Investicijų skaičiuoklė'!$E$10)+A500*(12/p)+1,0),DATE(YEAR('Investicijų skaičiuoklė'!$E$10),MONTH('Investicijų skaičiuoklė'!$E$10)+A500*(12/p),DAY('Investicijų skaičiuoklė'!$E$10)))))))</f>
        <v/>
      </c>
      <c r="C500" s="29" t="str">
        <f t="shared" si="21"/>
        <v/>
      </c>
      <c r="D500" s="29" t="str">
        <f t="shared" si="22"/>
        <v/>
      </c>
      <c r="E500" s="29" t="str">
        <f>IF(A500="","",A+SUM($D$2:D499))</f>
        <v/>
      </c>
      <c r="F500" s="29" t="str">
        <f>IF(A500="","",SUM(D$1:D500)+PV)</f>
        <v/>
      </c>
      <c r="G500" s="29" t="str">
        <f>IF(A500="","",IF(INV_Parinktys!$B$17=INV_Parinktys!$A$10,I499*( (1+rate)^(B500-B499)-1 ),I499*rate))</f>
        <v/>
      </c>
      <c r="H500" s="29" t="str">
        <f>IF(D500="","",SUM(G$1:G500))</f>
        <v/>
      </c>
      <c r="I500" s="29" t="str">
        <f t="shared" si="23"/>
        <v/>
      </c>
      <c r="J500" s="28" t="str">
        <f ca="1">_xlfn.IFNA(INDEX(Paskola_LNT!$I$2:$I$1000,MATCH(INV_Lentele!B500,Paskola_LNT!$B$2:$B$1000,0)),IF(AND(J499&lt;&gt;"",A500&lt;&gt;""),J499,""))</f>
        <v/>
      </c>
    </row>
    <row r="501" spans="1:10" x14ac:dyDescent="0.25">
      <c r="A501" s="16" t="str">
        <f>IF(I500="","",IF(A500&gt;='Investicijų skaičiuoklė'!$E$9*p,"",A500+1))</f>
        <v/>
      </c>
      <c r="B501" s="27" t="str">
        <f>IF(A501="","",IF(p=52,B500+7,IF(p=26,B500+14,IF(p=24,IF(MOD(A501,2)=0,EDATE('Investicijų skaičiuoklė'!$E$10,A501/2),B500+14),IF(DAY(DATE(YEAR('Investicijų skaičiuoklė'!$E$10),MONTH('Investicijų skaičiuoklė'!$E$10)+(A501-1)*(12/p),DAY('Investicijų skaičiuoklė'!$E$10)))&lt;&gt;DAY('Investicijų skaičiuoklė'!$E$10),DATE(YEAR('Investicijų skaičiuoklė'!$E$10),MONTH('Investicijų skaičiuoklė'!$E$10)+A501*(12/p)+1,0),DATE(YEAR('Investicijų skaičiuoklė'!$E$10),MONTH('Investicijų skaičiuoklė'!$E$10)+A501*(12/p),DAY('Investicijų skaičiuoklė'!$E$10)))))))</f>
        <v/>
      </c>
      <c r="C501" s="29" t="str">
        <f t="shared" si="21"/>
        <v/>
      </c>
      <c r="D501" s="29" t="str">
        <f t="shared" si="22"/>
        <v/>
      </c>
      <c r="E501" s="29" t="str">
        <f>IF(A501="","",A+SUM($D$2:D500))</f>
        <v/>
      </c>
      <c r="F501" s="29" t="str">
        <f>IF(A501="","",SUM(D$1:D501)+PV)</f>
        <v/>
      </c>
      <c r="G501" s="29" t="str">
        <f>IF(A501="","",IF(INV_Parinktys!$B$17=INV_Parinktys!$A$10,I500*( (1+rate)^(B501-B500)-1 ),I500*rate))</f>
        <v/>
      </c>
      <c r="H501" s="29" t="str">
        <f>IF(D501="","",SUM(G$1:G501))</f>
        <v/>
      </c>
      <c r="I501" s="29" t="str">
        <f t="shared" si="23"/>
        <v/>
      </c>
      <c r="J501" s="28" t="str">
        <f ca="1">_xlfn.IFNA(INDEX(Paskola_LNT!$I$2:$I$1000,MATCH(INV_Lentele!B501,Paskola_LNT!$B$2:$B$1000,0)),IF(AND(J500&lt;&gt;"",A501&lt;&gt;""),J500,""))</f>
        <v/>
      </c>
    </row>
    <row r="502" spans="1:10" x14ac:dyDescent="0.25">
      <c r="A502" s="16" t="str">
        <f>IF(I501="","",IF(A501&gt;='Investicijų skaičiuoklė'!$E$9*p,"",A501+1))</f>
        <v/>
      </c>
      <c r="B502" s="27" t="str">
        <f>IF(A502="","",IF(p=52,B501+7,IF(p=26,B501+14,IF(p=24,IF(MOD(A502,2)=0,EDATE('Investicijų skaičiuoklė'!$E$10,A502/2),B501+14),IF(DAY(DATE(YEAR('Investicijų skaičiuoklė'!$E$10),MONTH('Investicijų skaičiuoklė'!$E$10)+(A502-1)*(12/p),DAY('Investicijų skaičiuoklė'!$E$10)))&lt;&gt;DAY('Investicijų skaičiuoklė'!$E$10),DATE(YEAR('Investicijų skaičiuoklė'!$E$10),MONTH('Investicijų skaičiuoklė'!$E$10)+A502*(12/p)+1,0),DATE(YEAR('Investicijų skaičiuoklė'!$E$10),MONTH('Investicijų skaičiuoklė'!$E$10)+A502*(12/p),DAY('Investicijų skaičiuoklė'!$E$10)))))))</f>
        <v/>
      </c>
      <c r="C502" s="29" t="str">
        <f t="shared" si="21"/>
        <v/>
      </c>
      <c r="D502" s="29" t="str">
        <f t="shared" si="22"/>
        <v/>
      </c>
      <c r="E502" s="29" t="str">
        <f>IF(A502="","",A+SUM($D$2:D501))</f>
        <v/>
      </c>
      <c r="F502" s="29" t="str">
        <f>IF(A502="","",SUM(D$1:D502)+PV)</f>
        <v/>
      </c>
      <c r="G502" s="29" t="str">
        <f>IF(A502="","",IF(INV_Parinktys!$B$17=INV_Parinktys!$A$10,I501*( (1+rate)^(B502-B501)-1 ),I501*rate))</f>
        <v/>
      </c>
      <c r="H502" s="29" t="str">
        <f>IF(D502="","",SUM(G$1:G502))</f>
        <v/>
      </c>
      <c r="I502" s="29" t="str">
        <f t="shared" si="23"/>
        <v/>
      </c>
      <c r="J502" s="28" t="str">
        <f ca="1">_xlfn.IFNA(INDEX(Paskola_LNT!$I$2:$I$1000,MATCH(INV_Lentele!B502,Paskola_LNT!$B$2:$B$1000,0)),IF(AND(J501&lt;&gt;"",A502&lt;&gt;""),J501,""))</f>
        <v/>
      </c>
    </row>
    <row r="503" spans="1:10" x14ac:dyDescent="0.25">
      <c r="A503" s="16" t="str">
        <f>IF(I502="","",IF(A502&gt;='Investicijų skaičiuoklė'!$E$9*p,"",A502+1))</f>
        <v/>
      </c>
      <c r="B503" s="27" t="str">
        <f>IF(A503="","",IF(p=52,B502+7,IF(p=26,B502+14,IF(p=24,IF(MOD(A503,2)=0,EDATE('Investicijų skaičiuoklė'!$E$10,A503/2),B502+14),IF(DAY(DATE(YEAR('Investicijų skaičiuoklė'!$E$10),MONTH('Investicijų skaičiuoklė'!$E$10)+(A503-1)*(12/p),DAY('Investicijų skaičiuoklė'!$E$10)))&lt;&gt;DAY('Investicijų skaičiuoklė'!$E$10),DATE(YEAR('Investicijų skaičiuoklė'!$E$10),MONTH('Investicijų skaičiuoklė'!$E$10)+A503*(12/p)+1,0),DATE(YEAR('Investicijų skaičiuoklė'!$E$10),MONTH('Investicijų skaičiuoklė'!$E$10)+A503*(12/p),DAY('Investicijų skaičiuoklė'!$E$10)))))))</f>
        <v/>
      </c>
      <c r="C503" s="29" t="str">
        <f t="shared" si="21"/>
        <v/>
      </c>
      <c r="D503" s="29" t="str">
        <f t="shared" si="22"/>
        <v/>
      </c>
      <c r="E503" s="29" t="str">
        <f>IF(A503="","",A+SUM($D$2:D502))</f>
        <v/>
      </c>
      <c r="F503" s="29" t="str">
        <f>IF(A503="","",SUM(D$1:D503)+PV)</f>
        <v/>
      </c>
      <c r="G503" s="29" t="str">
        <f>IF(A503="","",IF(INV_Parinktys!$B$17=INV_Parinktys!$A$10,I502*( (1+rate)^(B503-B502)-1 ),I502*rate))</f>
        <v/>
      </c>
      <c r="H503" s="29" t="str">
        <f>IF(D503="","",SUM(G$1:G503))</f>
        <v/>
      </c>
      <c r="I503" s="29" t="str">
        <f t="shared" si="23"/>
        <v/>
      </c>
      <c r="J503" s="28" t="str">
        <f ca="1">_xlfn.IFNA(INDEX(Paskola_LNT!$I$2:$I$1000,MATCH(INV_Lentele!B503,Paskola_LNT!$B$2:$B$1000,0)),IF(AND(J502&lt;&gt;"",A503&lt;&gt;""),J502,""))</f>
        <v/>
      </c>
    </row>
    <row r="504" spans="1:10" x14ac:dyDescent="0.25">
      <c r="A504" s="16" t="str">
        <f>IF(I503="","",IF(A503&gt;='Investicijų skaičiuoklė'!$E$9*p,"",A503+1))</f>
        <v/>
      </c>
      <c r="B504" s="27" t="str">
        <f>IF(A504="","",IF(p=52,B503+7,IF(p=26,B503+14,IF(p=24,IF(MOD(A504,2)=0,EDATE('Investicijų skaičiuoklė'!$E$10,A504/2),B503+14),IF(DAY(DATE(YEAR('Investicijų skaičiuoklė'!$E$10),MONTH('Investicijų skaičiuoklė'!$E$10)+(A504-1)*(12/p),DAY('Investicijų skaičiuoklė'!$E$10)))&lt;&gt;DAY('Investicijų skaičiuoklė'!$E$10),DATE(YEAR('Investicijų skaičiuoklė'!$E$10),MONTH('Investicijų skaičiuoklė'!$E$10)+A504*(12/p)+1,0),DATE(YEAR('Investicijų skaičiuoklė'!$E$10),MONTH('Investicijų skaičiuoklė'!$E$10)+A504*(12/p),DAY('Investicijų skaičiuoklė'!$E$10)))))))</f>
        <v/>
      </c>
      <c r="C504" s="29" t="str">
        <f t="shared" si="21"/>
        <v/>
      </c>
      <c r="D504" s="29" t="str">
        <f t="shared" si="22"/>
        <v/>
      </c>
      <c r="E504" s="29" t="str">
        <f>IF(A504="","",A+SUM($D$2:D503))</f>
        <v/>
      </c>
      <c r="F504" s="29" t="str">
        <f>IF(A504="","",SUM(D$1:D504)+PV)</f>
        <v/>
      </c>
      <c r="G504" s="29" t="str">
        <f>IF(A504="","",IF(INV_Parinktys!$B$17=INV_Parinktys!$A$10,I503*( (1+rate)^(B504-B503)-1 ),I503*rate))</f>
        <v/>
      </c>
      <c r="H504" s="29" t="str">
        <f>IF(D504="","",SUM(G$1:G504))</f>
        <v/>
      </c>
      <c r="I504" s="29" t="str">
        <f t="shared" si="23"/>
        <v/>
      </c>
      <c r="J504" s="28" t="str">
        <f ca="1">_xlfn.IFNA(INDEX(Paskola_LNT!$I$2:$I$1000,MATCH(INV_Lentele!B504,Paskola_LNT!$B$2:$B$1000,0)),IF(AND(J503&lt;&gt;"",A504&lt;&gt;""),J503,""))</f>
        <v/>
      </c>
    </row>
    <row r="505" spans="1:10" x14ac:dyDescent="0.25">
      <c r="A505" s="16" t="str">
        <f>IF(I504="","",IF(A504&gt;='Investicijų skaičiuoklė'!$E$9*p,"",A504+1))</f>
        <v/>
      </c>
      <c r="B505" s="27" t="str">
        <f>IF(A505="","",IF(p=52,B504+7,IF(p=26,B504+14,IF(p=24,IF(MOD(A505,2)=0,EDATE('Investicijų skaičiuoklė'!$E$10,A505/2),B504+14),IF(DAY(DATE(YEAR('Investicijų skaičiuoklė'!$E$10),MONTH('Investicijų skaičiuoklė'!$E$10)+(A505-1)*(12/p),DAY('Investicijų skaičiuoklė'!$E$10)))&lt;&gt;DAY('Investicijų skaičiuoklė'!$E$10),DATE(YEAR('Investicijų skaičiuoklė'!$E$10),MONTH('Investicijų skaičiuoklė'!$E$10)+A505*(12/p)+1,0),DATE(YEAR('Investicijų skaičiuoklė'!$E$10),MONTH('Investicijų skaičiuoklė'!$E$10)+A505*(12/p),DAY('Investicijų skaičiuoklė'!$E$10)))))))</f>
        <v/>
      </c>
      <c r="C505" s="29" t="str">
        <f t="shared" si="21"/>
        <v/>
      </c>
      <c r="D505" s="29" t="str">
        <f t="shared" si="22"/>
        <v/>
      </c>
      <c r="E505" s="29" t="str">
        <f>IF(A505="","",A+SUM($D$2:D504))</f>
        <v/>
      </c>
      <c r="F505" s="29" t="str">
        <f>IF(A505="","",SUM(D$1:D505)+PV)</f>
        <v/>
      </c>
      <c r="G505" s="29" t="str">
        <f>IF(A505="","",IF(INV_Parinktys!$B$17=INV_Parinktys!$A$10,I504*( (1+rate)^(B505-B504)-1 ),I504*rate))</f>
        <v/>
      </c>
      <c r="H505" s="29" t="str">
        <f>IF(D505="","",SUM(G$1:G505))</f>
        <v/>
      </c>
      <c r="I505" s="29" t="str">
        <f t="shared" si="23"/>
        <v/>
      </c>
      <c r="J505" s="28" t="str">
        <f ca="1">_xlfn.IFNA(INDEX(Paskola_LNT!$I$2:$I$1000,MATCH(INV_Lentele!B505,Paskola_LNT!$B$2:$B$1000,0)),IF(AND(J504&lt;&gt;"",A505&lt;&gt;""),J504,""))</f>
        <v/>
      </c>
    </row>
    <row r="506" spans="1:10" x14ac:dyDescent="0.25">
      <c r="A506" s="16" t="str">
        <f>IF(I505="","",IF(A505&gt;='Investicijų skaičiuoklė'!$E$9*p,"",A505+1))</f>
        <v/>
      </c>
      <c r="B506" s="27" t="str">
        <f>IF(A506="","",IF(p=52,B505+7,IF(p=26,B505+14,IF(p=24,IF(MOD(A506,2)=0,EDATE('Investicijų skaičiuoklė'!$E$10,A506/2),B505+14),IF(DAY(DATE(YEAR('Investicijų skaičiuoklė'!$E$10),MONTH('Investicijų skaičiuoklė'!$E$10)+(A506-1)*(12/p),DAY('Investicijų skaičiuoklė'!$E$10)))&lt;&gt;DAY('Investicijų skaičiuoklė'!$E$10),DATE(YEAR('Investicijų skaičiuoklė'!$E$10),MONTH('Investicijų skaičiuoklė'!$E$10)+A506*(12/p)+1,0),DATE(YEAR('Investicijų skaičiuoklė'!$E$10),MONTH('Investicijų skaičiuoklė'!$E$10)+A506*(12/p),DAY('Investicijų skaičiuoklė'!$E$10)))))))</f>
        <v/>
      </c>
      <c r="C506" s="29" t="str">
        <f t="shared" si="21"/>
        <v/>
      </c>
      <c r="D506" s="29" t="str">
        <f t="shared" si="22"/>
        <v/>
      </c>
      <c r="E506" s="29" t="str">
        <f>IF(A506="","",A+SUM($D$2:D505))</f>
        <v/>
      </c>
      <c r="F506" s="29" t="str">
        <f>IF(A506="","",SUM(D$1:D506)+PV)</f>
        <v/>
      </c>
      <c r="G506" s="29" t="str">
        <f>IF(A506="","",IF(INV_Parinktys!$B$17=INV_Parinktys!$A$10,I505*( (1+rate)^(B506-B505)-1 ),I505*rate))</f>
        <v/>
      </c>
      <c r="H506" s="29" t="str">
        <f>IF(D506="","",SUM(G$1:G506))</f>
        <v/>
      </c>
      <c r="I506" s="29" t="str">
        <f t="shared" si="23"/>
        <v/>
      </c>
      <c r="J506" s="28" t="str">
        <f ca="1">_xlfn.IFNA(INDEX(Paskola_LNT!$I$2:$I$1000,MATCH(INV_Lentele!B506,Paskola_LNT!$B$2:$B$1000,0)),IF(AND(J505&lt;&gt;"",A506&lt;&gt;""),J505,""))</f>
        <v/>
      </c>
    </row>
    <row r="507" spans="1:10" x14ac:dyDescent="0.25">
      <c r="A507" s="16" t="str">
        <f>IF(I506="","",IF(A506&gt;='Investicijų skaičiuoklė'!$E$9*p,"",A506+1))</f>
        <v/>
      </c>
      <c r="B507" s="27" t="str">
        <f>IF(A507="","",IF(p=52,B506+7,IF(p=26,B506+14,IF(p=24,IF(MOD(A507,2)=0,EDATE('Investicijų skaičiuoklė'!$E$10,A507/2),B506+14),IF(DAY(DATE(YEAR('Investicijų skaičiuoklė'!$E$10),MONTH('Investicijų skaičiuoklė'!$E$10)+(A507-1)*(12/p),DAY('Investicijų skaičiuoklė'!$E$10)))&lt;&gt;DAY('Investicijų skaičiuoklė'!$E$10),DATE(YEAR('Investicijų skaičiuoklė'!$E$10),MONTH('Investicijų skaičiuoklė'!$E$10)+A507*(12/p)+1,0),DATE(YEAR('Investicijų skaičiuoklė'!$E$10),MONTH('Investicijų skaičiuoklė'!$E$10)+A507*(12/p),DAY('Investicijų skaičiuoklė'!$E$10)))))))</f>
        <v/>
      </c>
      <c r="C507" s="29" t="str">
        <f t="shared" si="21"/>
        <v/>
      </c>
      <c r="D507" s="29" t="str">
        <f t="shared" si="22"/>
        <v/>
      </c>
      <c r="E507" s="29" t="str">
        <f>IF(A507="","",A+SUM($D$2:D506))</f>
        <v/>
      </c>
      <c r="F507" s="29" t="str">
        <f>IF(A507="","",SUM(D$1:D507)+PV)</f>
        <v/>
      </c>
      <c r="G507" s="29" t="str">
        <f>IF(A507="","",IF(INV_Parinktys!$B$17=INV_Parinktys!$A$10,I506*( (1+rate)^(B507-B506)-1 ),I506*rate))</f>
        <v/>
      </c>
      <c r="H507" s="29" t="str">
        <f>IF(D507="","",SUM(G$1:G507))</f>
        <v/>
      </c>
      <c r="I507" s="29" t="str">
        <f t="shared" si="23"/>
        <v/>
      </c>
      <c r="J507" s="28" t="str">
        <f ca="1">_xlfn.IFNA(INDEX(Paskola_LNT!$I$2:$I$1000,MATCH(INV_Lentele!B507,Paskola_LNT!$B$2:$B$1000,0)),IF(AND(J506&lt;&gt;"",A507&lt;&gt;""),J506,""))</f>
        <v/>
      </c>
    </row>
    <row r="508" spans="1:10" x14ac:dyDescent="0.25">
      <c r="A508" s="16" t="str">
        <f>IF(I507="","",IF(A507&gt;='Investicijų skaičiuoklė'!$E$9*p,"",A507+1))</f>
        <v/>
      </c>
      <c r="B508" s="27" t="str">
        <f>IF(A508="","",IF(p=52,B507+7,IF(p=26,B507+14,IF(p=24,IF(MOD(A508,2)=0,EDATE('Investicijų skaičiuoklė'!$E$10,A508/2),B507+14),IF(DAY(DATE(YEAR('Investicijų skaičiuoklė'!$E$10),MONTH('Investicijų skaičiuoklė'!$E$10)+(A508-1)*(12/p),DAY('Investicijų skaičiuoklė'!$E$10)))&lt;&gt;DAY('Investicijų skaičiuoklė'!$E$10),DATE(YEAR('Investicijų skaičiuoklė'!$E$10),MONTH('Investicijų skaičiuoklė'!$E$10)+A508*(12/p)+1,0),DATE(YEAR('Investicijų skaičiuoklė'!$E$10),MONTH('Investicijų skaičiuoklė'!$E$10)+A508*(12/p),DAY('Investicijų skaičiuoklė'!$E$10)))))))</f>
        <v/>
      </c>
      <c r="C508" s="29" t="str">
        <f t="shared" si="21"/>
        <v/>
      </c>
      <c r="D508" s="29" t="str">
        <f t="shared" si="22"/>
        <v/>
      </c>
      <c r="E508" s="29" t="str">
        <f>IF(A508="","",A+SUM($D$2:D507))</f>
        <v/>
      </c>
      <c r="F508" s="29" t="str">
        <f>IF(A508="","",SUM(D$1:D508)+PV)</f>
        <v/>
      </c>
      <c r="G508" s="29" t="str">
        <f>IF(A508="","",IF(INV_Parinktys!$B$17=INV_Parinktys!$A$10,I507*( (1+rate)^(B508-B507)-1 ),I507*rate))</f>
        <v/>
      </c>
      <c r="H508" s="29" t="str">
        <f>IF(D508="","",SUM(G$1:G508))</f>
        <v/>
      </c>
      <c r="I508" s="29" t="str">
        <f t="shared" si="23"/>
        <v/>
      </c>
      <c r="J508" s="28" t="str">
        <f ca="1">_xlfn.IFNA(INDEX(Paskola_LNT!$I$2:$I$1000,MATCH(INV_Lentele!B508,Paskola_LNT!$B$2:$B$1000,0)),IF(AND(J507&lt;&gt;"",A508&lt;&gt;""),J507,""))</f>
        <v/>
      </c>
    </row>
    <row r="509" spans="1:10" x14ac:dyDescent="0.25">
      <c r="A509" s="16" t="str">
        <f>IF(I508="","",IF(A508&gt;='Investicijų skaičiuoklė'!$E$9*p,"",A508+1))</f>
        <v/>
      </c>
      <c r="B509" s="27" t="str">
        <f>IF(A509="","",IF(p=52,B508+7,IF(p=26,B508+14,IF(p=24,IF(MOD(A509,2)=0,EDATE('Investicijų skaičiuoklė'!$E$10,A509/2),B508+14),IF(DAY(DATE(YEAR('Investicijų skaičiuoklė'!$E$10),MONTH('Investicijų skaičiuoklė'!$E$10)+(A509-1)*(12/p),DAY('Investicijų skaičiuoklė'!$E$10)))&lt;&gt;DAY('Investicijų skaičiuoklė'!$E$10),DATE(YEAR('Investicijų skaičiuoklė'!$E$10),MONTH('Investicijų skaičiuoklė'!$E$10)+A509*(12/p)+1,0),DATE(YEAR('Investicijų skaičiuoklė'!$E$10),MONTH('Investicijų skaičiuoklė'!$E$10)+A509*(12/p),DAY('Investicijų skaičiuoklė'!$E$10)))))))</f>
        <v/>
      </c>
      <c r="C509" s="29" t="str">
        <f t="shared" si="21"/>
        <v/>
      </c>
      <c r="D509" s="29" t="str">
        <f t="shared" si="22"/>
        <v/>
      </c>
      <c r="E509" s="29" t="str">
        <f>IF(A509="","",A+SUM($D$2:D508))</f>
        <v/>
      </c>
      <c r="F509" s="29" t="str">
        <f>IF(A509="","",SUM(D$1:D509)+PV)</f>
        <v/>
      </c>
      <c r="G509" s="29" t="str">
        <f>IF(A509="","",IF(INV_Parinktys!$B$17=INV_Parinktys!$A$10,I508*( (1+rate)^(B509-B508)-1 ),I508*rate))</f>
        <v/>
      </c>
      <c r="H509" s="29" t="str">
        <f>IF(D509="","",SUM(G$1:G509))</f>
        <v/>
      </c>
      <c r="I509" s="29" t="str">
        <f t="shared" si="23"/>
        <v/>
      </c>
      <c r="J509" s="28" t="str">
        <f ca="1">_xlfn.IFNA(INDEX(Paskola_LNT!$I$2:$I$1000,MATCH(INV_Lentele!B509,Paskola_LNT!$B$2:$B$1000,0)),IF(AND(J508&lt;&gt;"",A509&lt;&gt;""),J508,""))</f>
        <v/>
      </c>
    </row>
    <row r="510" spans="1:10" x14ac:dyDescent="0.25">
      <c r="A510" s="16" t="str">
        <f>IF(I509="","",IF(A509&gt;='Investicijų skaičiuoklė'!$E$9*p,"",A509+1))</f>
        <v/>
      </c>
      <c r="B510" s="27" t="str">
        <f>IF(A510="","",IF(p=52,B509+7,IF(p=26,B509+14,IF(p=24,IF(MOD(A510,2)=0,EDATE('Investicijų skaičiuoklė'!$E$10,A510/2),B509+14),IF(DAY(DATE(YEAR('Investicijų skaičiuoklė'!$E$10),MONTH('Investicijų skaičiuoklė'!$E$10)+(A510-1)*(12/p),DAY('Investicijų skaičiuoklė'!$E$10)))&lt;&gt;DAY('Investicijų skaičiuoklė'!$E$10),DATE(YEAR('Investicijų skaičiuoklė'!$E$10),MONTH('Investicijų skaičiuoklė'!$E$10)+A510*(12/p)+1,0),DATE(YEAR('Investicijų skaičiuoklė'!$E$10),MONTH('Investicijų skaičiuoklė'!$E$10)+A510*(12/p),DAY('Investicijų skaičiuoklė'!$E$10)))))))</f>
        <v/>
      </c>
      <c r="C510" s="29" t="str">
        <f t="shared" si="21"/>
        <v/>
      </c>
      <c r="D510" s="29" t="str">
        <f t="shared" si="22"/>
        <v/>
      </c>
      <c r="E510" s="29" t="str">
        <f>IF(A510="","",A+SUM($D$2:D509))</f>
        <v/>
      </c>
      <c r="F510" s="29" t="str">
        <f>IF(A510="","",SUM(D$1:D510)+PV)</f>
        <v/>
      </c>
      <c r="G510" s="29" t="str">
        <f>IF(A510="","",IF(INV_Parinktys!$B$17=INV_Parinktys!$A$10,I509*( (1+rate)^(B510-B509)-1 ),I509*rate))</f>
        <v/>
      </c>
      <c r="H510" s="29" t="str">
        <f>IF(D510="","",SUM(G$1:G510))</f>
        <v/>
      </c>
      <c r="I510" s="29" t="str">
        <f t="shared" si="23"/>
        <v/>
      </c>
      <c r="J510" s="28" t="str">
        <f ca="1">_xlfn.IFNA(INDEX(Paskola_LNT!$I$2:$I$1000,MATCH(INV_Lentele!B510,Paskola_LNT!$B$2:$B$1000,0)),IF(AND(J509&lt;&gt;"",A510&lt;&gt;""),J509,""))</f>
        <v/>
      </c>
    </row>
    <row r="511" spans="1:10" x14ac:dyDescent="0.25">
      <c r="A511" s="16" t="str">
        <f>IF(I510="","",IF(A510&gt;='Investicijų skaičiuoklė'!$E$9*p,"",A510+1))</f>
        <v/>
      </c>
      <c r="B511" s="27" t="str">
        <f>IF(A511="","",IF(p=52,B510+7,IF(p=26,B510+14,IF(p=24,IF(MOD(A511,2)=0,EDATE('Investicijų skaičiuoklė'!$E$10,A511/2),B510+14),IF(DAY(DATE(YEAR('Investicijų skaičiuoklė'!$E$10),MONTH('Investicijų skaičiuoklė'!$E$10)+(A511-1)*(12/p),DAY('Investicijų skaičiuoklė'!$E$10)))&lt;&gt;DAY('Investicijų skaičiuoklė'!$E$10),DATE(YEAR('Investicijų skaičiuoklė'!$E$10),MONTH('Investicijų skaičiuoklė'!$E$10)+A511*(12/p)+1,0),DATE(YEAR('Investicijų skaičiuoklė'!$E$10),MONTH('Investicijų skaičiuoklė'!$E$10)+A511*(12/p),DAY('Investicijų skaičiuoklė'!$E$10)))))))</f>
        <v/>
      </c>
      <c r="C511" s="29" t="str">
        <f t="shared" si="21"/>
        <v/>
      </c>
      <c r="D511" s="29" t="str">
        <f t="shared" si="22"/>
        <v/>
      </c>
      <c r="E511" s="29" t="str">
        <f>IF(A511="","",A+SUM($D$2:D510))</f>
        <v/>
      </c>
      <c r="F511" s="29" t="str">
        <f>IF(A511="","",SUM(D$1:D511)+PV)</f>
        <v/>
      </c>
      <c r="G511" s="29" t="str">
        <f>IF(A511="","",IF(INV_Parinktys!$B$17=INV_Parinktys!$A$10,I510*( (1+rate)^(B511-B510)-1 ),I510*rate))</f>
        <v/>
      </c>
      <c r="H511" s="29" t="str">
        <f>IF(D511="","",SUM(G$1:G511))</f>
        <v/>
      </c>
      <c r="I511" s="29" t="str">
        <f t="shared" si="23"/>
        <v/>
      </c>
      <c r="J511" s="28" t="str">
        <f ca="1">_xlfn.IFNA(INDEX(Paskola_LNT!$I$2:$I$1000,MATCH(INV_Lentele!B511,Paskola_LNT!$B$2:$B$1000,0)),IF(AND(J510&lt;&gt;"",A511&lt;&gt;""),J510,""))</f>
        <v/>
      </c>
    </row>
    <row r="512" spans="1:10" x14ac:dyDescent="0.25">
      <c r="A512" s="16" t="str">
        <f>IF(I511="","",IF(A511&gt;='Investicijų skaičiuoklė'!$E$9*p,"",A511+1))</f>
        <v/>
      </c>
      <c r="B512" s="27" t="str">
        <f>IF(A512="","",IF(p=52,B511+7,IF(p=26,B511+14,IF(p=24,IF(MOD(A512,2)=0,EDATE('Investicijų skaičiuoklė'!$E$10,A512/2),B511+14),IF(DAY(DATE(YEAR('Investicijų skaičiuoklė'!$E$10),MONTH('Investicijų skaičiuoklė'!$E$10)+(A512-1)*(12/p),DAY('Investicijų skaičiuoklė'!$E$10)))&lt;&gt;DAY('Investicijų skaičiuoklė'!$E$10),DATE(YEAR('Investicijų skaičiuoklė'!$E$10),MONTH('Investicijų skaičiuoklė'!$E$10)+A512*(12/p)+1,0),DATE(YEAR('Investicijų skaičiuoklė'!$E$10),MONTH('Investicijų skaičiuoklė'!$E$10)+A512*(12/p),DAY('Investicijų skaičiuoklė'!$E$10)))))))</f>
        <v/>
      </c>
      <c r="C512" s="29" t="str">
        <f t="shared" si="21"/>
        <v/>
      </c>
      <c r="D512" s="29" t="str">
        <f t="shared" si="22"/>
        <v/>
      </c>
      <c r="E512" s="29" t="str">
        <f>IF(A512="","",A+SUM($D$2:D511))</f>
        <v/>
      </c>
      <c r="F512" s="29" t="str">
        <f>IF(A512="","",SUM(D$1:D512)+PV)</f>
        <v/>
      </c>
      <c r="G512" s="29" t="str">
        <f>IF(A512="","",IF(INV_Parinktys!$B$17=INV_Parinktys!$A$10,I511*( (1+rate)^(B512-B511)-1 ),I511*rate))</f>
        <v/>
      </c>
      <c r="H512" s="29" t="str">
        <f>IF(D512="","",SUM(G$1:G512))</f>
        <v/>
      </c>
      <c r="I512" s="29" t="str">
        <f t="shared" si="23"/>
        <v/>
      </c>
      <c r="J512" s="28" t="str">
        <f ca="1">_xlfn.IFNA(INDEX(Paskola_LNT!$I$2:$I$1000,MATCH(INV_Lentele!B512,Paskola_LNT!$B$2:$B$1000,0)),IF(AND(J511&lt;&gt;"",A512&lt;&gt;""),J511,""))</f>
        <v/>
      </c>
    </row>
    <row r="513" spans="1:10" x14ac:dyDescent="0.25">
      <c r="A513" s="16" t="str">
        <f>IF(I512="","",IF(A512&gt;='Investicijų skaičiuoklė'!$E$9*p,"",A512+1))</f>
        <v/>
      </c>
      <c r="B513" s="27" t="str">
        <f>IF(A513="","",IF(p=52,B512+7,IF(p=26,B512+14,IF(p=24,IF(MOD(A513,2)=0,EDATE('Investicijų skaičiuoklė'!$E$10,A513/2),B512+14),IF(DAY(DATE(YEAR('Investicijų skaičiuoklė'!$E$10),MONTH('Investicijų skaičiuoklė'!$E$10)+(A513-1)*(12/p),DAY('Investicijų skaičiuoklė'!$E$10)))&lt;&gt;DAY('Investicijų skaičiuoklė'!$E$10),DATE(YEAR('Investicijų skaičiuoklė'!$E$10),MONTH('Investicijų skaičiuoklė'!$E$10)+A513*(12/p)+1,0),DATE(YEAR('Investicijų skaičiuoklė'!$E$10),MONTH('Investicijų skaičiuoklė'!$E$10)+A513*(12/p),DAY('Investicijų skaičiuoklė'!$E$10)))))))</f>
        <v/>
      </c>
      <c r="C513" s="29" t="str">
        <f t="shared" si="21"/>
        <v/>
      </c>
      <c r="D513" s="29" t="str">
        <f t="shared" si="22"/>
        <v/>
      </c>
      <c r="E513" s="29" t="str">
        <f>IF(A513="","",A+SUM($D$2:D512))</f>
        <v/>
      </c>
      <c r="F513" s="29" t="str">
        <f>IF(A513="","",SUM(D$1:D513)+PV)</f>
        <v/>
      </c>
      <c r="G513" s="29" t="str">
        <f>IF(A513="","",IF(INV_Parinktys!$B$17=INV_Parinktys!$A$10,I512*( (1+rate)^(B513-B512)-1 ),I512*rate))</f>
        <v/>
      </c>
      <c r="H513" s="29" t="str">
        <f>IF(D513="","",SUM(G$1:G513))</f>
        <v/>
      </c>
      <c r="I513" s="29" t="str">
        <f t="shared" si="23"/>
        <v/>
      </c>
      <c r="J513" s="28" t="str">
        <f ca="1">_xlfn.IFNA(INDEX(Paskola_LNT!$I$2:$I$1000,MATCH(INV_Lentele!B513,Paskola_LNT!$B$2:$B$1000,0)),IF(AND(J512&lt;&gt;"",A513&lt;&gt;""),J512,""))</f>
        <v/>
      </c>
    </row>
    <row r="514" spans="1:10" x14ac:dyDescent="0.25">
      <c r="A514" s="16" t="str">
        <f>IF(I513="","",IF(A513&gt;='Investicijų skaičiuoklė'!$E$9*p,"",A513+1))</f>
        <v/>
      </c>
      <c r="B514" s="27" t="str">
        <f>IF(A514="","",IF(p=52,B513+7,IF(p=26,B513+14,IF(p=24,IF(MOD(A514,2)=0,EDATE('Investicijų skaičiuoklė'!$E$10,A514/2),B513+14),IF(DAY(DATE(YEAR('Investicijų skaičiuoklė'!$E$10),MONTH('Investicijų skaičiuoklė'!$E$10)+(A514-1)*(12/p),DAY('Investicijų skaičiuoklė'!$E$10)))&lt;&gt;DAY('Investicijų skaičiuoklė'!$E$10),DATE(YEAR('Investicijų skaičiuoklė'!$E$10),MONTH('Investicijų skaičiuoklė'!$E$10)+A514*(12/p)+1,0),DATE(YEAR('Investicijų skaičiuoklė'!$E$10),MONTH('Investicijų skaičiuoklė'!$E$10)+A514*(12/p),DAY('Investicijų skaičiuoklė'!$E$10)))))))</f>
        <v/>
      </c>
      <c r="C514" s="29" t="str">
        <f t="shared" ref="C514:C577" si="24">IF(A514="","",PV)</f>
        <v/>
      </c>
      <c r="D514" s="29" t="str">
        <f t="shared" si="22"/>
        <v/>
      </c>
      <c r="E514" s="29" t="str">
        <f>IF(A514="","",A+SUM($D$2:D513))</f>
        <v/>
      </c>
      <c r="F514" s="29" t="str">
        <f>IF(A514="","",SUM(D$1:D514)+PV)</f>
        <v/>
      </c>
      <c r="G514" s="29" t="str">
        <f>IF(A514="","",IF(INV_Parinktys!$B$17=INV_Parinktys!$A$10,I513*( (1+rate)^(B514-B513)-1 ),I513*rate))</f>
        <v/>
      </c>
      <c r="H514" s="29" t="str">
        <f>IF(D514="","",SUM(G$1:G514))</f>
        <v/>
      </c>
      <c r="I514" s="29" t="str">
        <f t="shared" si="23"/>
        <v/>
      </c>
      <c r="J514" s="28" t="str">
        <f ca="1">_xlfn.IFNA(INDEX(Paskola_LNT!$I$2:$I$1000,MATCH(INV_Lentele!B514,Paskola_LNT!$B$2:$B$1000,0)),IF(AND(J513&lt;&gt;"",A514&lt;&gt;""),J513,""))</f>
        <v/>
      </c>
    </row>
    <row r="515" spans="1:10" x14ac:dyDescent="0.25">
      <c r="A515" s="16" t="str">
        <f>IF(I514="","",IF(A514&gt;='Investicijų skaičiuoklė'!$E$9*p,"",A514+1))</f>
        <v/>
      </c>
      <c r="B515" s="27" t="str">
        <f>IF(A515="","",IF(p=52,B514+7,IF(p=26,B514+14,IF(p=24,IF(MOD(A515,2)=0,EDATE('Investicijų skaičiuoklė'!$E$10,A515/2),B514+14),IF(DAY(DATE(YEAR('Investicijų skaičiuoklė'!$E$10),MONTH('Investicijų skaičiuoklė'!$E$10)+(A515-1)*(12/p),DAY('Investicijų skaičiuoklė'!$E$10)))&lt;&gt;DAY('Investicijų skaičiuoklė'!$E$10),DATE(YEAR('Investicijų skaičiuoklė'!$E$10),MONTH('Investicijų skaičiuoklė'!$E$10)+A515*(12/p)+1,0),DATE(YEAR('Investicijų skaičiuoklė'!$E$10),MONTH('Investicijų skaičiuoklė'!$E$10)+A515*(12/p),DAY('Investicijų skaičiuoklė'!$E$10)))))))</f>
        <v/>
      </c>
      <c r="C515" s="29" t="str">
        <f t="shared" si="24"/>
        <v/>
      </c>
      <c r="D515" s="29" t="str">
        <f t="shared" ref="D515:D578" si="25">IF(A515="","",A)</f>
        <v/>
      </c>
      <c r="E515" s="29" t="str">
        <f>IF(A515="","",A+SUM($D$2:D514))</f>
        <v/>
      </c>
      <c r="F515" s="29" t="str">
        <f>IF(A515="","",SUM(D$1:D515)+PV)</f>
        <v/>
      </c>
      <c r="G515" s="29" t="str">
        <f>IF(A515="","",IF(INV_Parinktys!$B$17=INV_Parinktys!$A$10,I514*( (1+rate)^(B515-B514)-1 ),I514*rate))</f>
        <v/>
      </c>
      <c r="H515" s="29" t="str">
        <f>IF(D515="","",SUM(G$1:G515))</f>
        <v/>
      </c>
      <c r="I515" s="29" t="str">
        <f t="shared" ref="I515:I578" si="26">IF(A515="","",I514+G515+D515)</f>
        <v/>
      </c>
      <c r="J515" s="28" t="str">
        <f ca="1">_xlfn.IFNA(INDEX(Paskola_LNT!$I$2:$I$1000,MATCH(INV_Lentele!B515,Paskola_LNT!$B$2:$B$1000,0)),IF(AND(J514&lt;&gt;"",A515&lt;&gt;""),J514,""))</f>
        <v/>
      </c>
    </row>
    <row r="516" spans="1:10" x14ac:dyDescent="0.25">
      <c r="A516" s="16" t="str">
        <f>IF(I515="","",IF(A515&gt;='Investicijų skaičiuoklė'!$E$9*p,"",A515+1))</f>
        <v/>
      </c>
      <c r="B516" s="27" t="str">
        <f>IF(A516="","",IF(p=52,B515+7,IF(p=26,B515+14,IF(p=24,IF(MOD(A516,2)=0,EDATE('Investicijų skaičiuoklė'!$E$10,A516/2),B515+14),IF(DAY(DATE(YEAR('Investicijų skaičiuoklė'!$E$10),MONTH('Investicijų skaičiuoklė'!$E$10)+(A516-1)*(12/p),DAY('Investicijų skaičiuoklė'!$E$10)))&lt;&gt;DAY('Investicijų skaičiuoklė'!$E$10),DATE(YEAR('Investicijų skaičiuoklė'!$E$10),MONTH('Investicijų skaičiuoklė'!$E$10)+A516*(12/p)+1,0),DATE(YEAR('Investicijų skaičiuoklė'!$E$10),MONTH('Investicijų skaičiuoklė'!$E$10)+A516*(12/p),DAY('Investicijų skaičiuoklė'!$E$10)))))))</f>
        <v/>
      </c>
      <c r="C516" s="29" t="str">
        <f t="shared" si="24"/>
        <v/>
      </c>
      <c r="D516" s="29" t="str">
        <f t="shared" si="25"/>
        <v/>
      </c>
      <c r="E516" s="29" t="str">
        <f>IF(A516="","",A+SUM($D$2:D515))</f>
        <v/>
      </c>
      <c r="F516" s="29" t="str">
        <f>IF(A516="","",SUM(D$1:D516)+PV)</f>
        <v/>
      </c>
      <c r="G516" s="29" t="str">
        <f>IF(A516="","",IF(INV_Parinktys!$B$17=INV_Parinktys!$A$10,I515*( (1+rate)^(B516-B515)-1 ),I515*rate))</f>
        <v/>
      </c>
      <c r="H516" s="29" t="str">
        <f>IF(D516="","",SUM(G$1:G516))</f>
        <v/>
      </c>
      <c r="I516" s="29" t="str">
        <f t="shared" si="26"/>
        <v/>
      </c>
      <c r="J516" s="28" t="str">
        <f ca="1">_xlfn.IFNA(INDEX(Paskola_LNT!$I$2:$I$1000,MATCH(INV_Lentele!B516,Paskola_LNT!$B$2:$B$1000,0)),IF(AND(J515&lt;&gt;"",A516&lt;&gt;""),J515,""))</f>
        <v/>
      </c>
    </row>
    <row r="517" spans="1:10" x14ac:dyDescent="0.25">
      <c r="A517" s="16" t="str">
        <f>IF(I516="","",IF(A516&gt;='Investicijų skaičiuoklė'!$E$9*p,"",A516+1))</f>
        <v/>
      </c>
      <c r="B517" s="27" t="str">
        <f>IF(A517="","",IF(p=52,B516+7,IF(p=26,B516+14,IF(p=24,IF(MOD(A517,2)=0,EDATE('Investicijų skaičiuoklė'!$E$10,A517/2),B516+14),IF(DAY(DATE(YEAR('Investicijų skaičiuoklė'!$E$10),MONTH('Investicijų skaičiuoklė'!$E$10)+(A517-1)*(12/p),DAY('Investicijų skaičiuoklė'!$E$10)))&lt;&gt;DAY('Investicijų skaičiuoklė'!$E$10),DATE(YEAR('Investicijų skaičiuoklė'!$E$10),MONTH('Investicijų skaičiuoklė'!$E$10)+A517*(12/p)+1,0),DATE(YEAR('Investicijų skaičiuoklė'!$E$10),MONTH('Investicijų skaičiuoklė'!$E$10)+A517*(12/p),DAY('Investicijų skaičiuoklė'!$E$10)))))))</f>
        <v/>
      </c>
      <c r="C517" s="29" t="str">
        <f t="shared" si="24"/>
        <v/>
      </c>
      <c r="D517" s="29" t="str">
        <f t="shared" si="25"/>
        <v/>
      </c>
      <c r="E517" s="29" t="str">
        <f>IF(A517="","",A+SUM($D$2:D516))</f>
        <v/>
      </c>
      <c r="F517" s="29" t="str">
        <f>IF(A517="","",SUM(D$1:D517)+PV)</f>
        <v/>
      </c>
      <c r="G517" s="29" t="str">
        <f>IF(A517="","",IF(INV_Parinktys!$B$17=INV_Parinktys!$A$10,I516*( (1+rate)^(B517-B516)-1 ),I516*rate))</f>
        <v/>
      </c>
      <c r="H517" s="29" t="str">
        <f>IF(D517="","",SUM(G$1:G517))</f>
        <v/>
      </c>
      <c r="I517" s="29" t="str">
        <f t="shared" si="26"/>
        <v/>
      </c>
      <c r="J517" s="28" t="str">
        <f ca="1">_xlfn.IFNA(INDEX(Paskola_LNT!$I$2:$I$1000,MATCH(INV_Lentele!B517,Paskola_LNT!$B$2:$B$1000,0)),IF(AND(J516&lt;&gt;"",A517&lt;&gt;""),J516,""))</f>
        <v/>
      </c>
    </row>
    <row r="518" spans="1:10" x14ac:dyDescent="0.25">
      <c r="A518" s="16" t="str">
        <f>IF(I517="","",IF(A517&gt;='Investicijų skaičiuoklė'!$E$9*p,"",A517+1))</f>
        <v/>
      </c>
      <c r="B518" s="27" t="str">
        <f>IF(A518="","",IF(p=52,B517+7,IF(p=26,B517+14,IF(p=24,IF(MOD(A518,2)=0,EDATE('Investicijų skaičiuoklė'!$E$10,A518/2),B517+14),IF(DAY(DATE(YEAR('Investicijų skaičiuoklė'!$E$10),MONTH('Investicijų skaičiuoklė'!$E$10)+(A518-1)*(12/p),DAY('Investicijų skaičiuoklė'!$E$10)))&lt;&gt;DAY('Investicijų skaičiuoklė'!$E$10),DATE(YEAR('Investicijų skaičiuoklė'!$E$10),MONTH('Investicijų skaičiuoklė'!$E$10)+A518*(12/p)+1,0),DATE(YEAR('Investicijų skaičiuoklė'!$E$10),MONTH('Investicijų skaičiuoklė'!$E$10)+A518*(12/p),DAY('Investicijų skaičiuoklė'!$E$10)))))))</f>
        <v/>
      </c>
      <c r="C518" s="29" t="str">
        <f t="shared" si="24"/>
        <v/>
      </c>
      <c r="D518" s="29" t="str">
        <f t="shared" si="25"/>
        <v/>
      </c>
      <c r="E518" s="29" t="str">
        <f>IF(A518="","",A+SUM($D$2:D517))</f>
        <v/>
      </c>
      <c r="F518" s="29" t="str">
        <f>IF(A518="","",SUM(D$1:D518)+PV)</f>
        <v/>
      </c>
      <c r="G518" s="29" t="str">
        <f>IF(A518="","",IF(INV_Parinktys!$B$17=INV_Parinktys!$A$10,I517*( (1+rate)^(B518-B517)-1 ),I517*rate))</f>
        <v/>
      </c>
      <c r="H518" s="29" t="str">
        <f>IF(D518="","",SUM(G$1:G518))</f>
        <v/>
      </c>
      <c r="I518" s="29" t="str">
        <f t="shared" si="26"/>
        <v/>
      </c>
      <c r="J518" s="28" t="str">
        <f ca="1">_xlfn.IFNA(INDEX(Paskola_LNT!$I$2:$I$1000,MATCH(INV_Lentele!B518,Paskola_LNT!$B$2:$B$1000,0)),IF(AND(J517&lt;&gt;"",A518&lt;&gt;""),J517,""))</f>
        <v/>
      </c>
    </row>
    <row r="519" spans="1:10" x14ac:dyDescent="0.25">
      <c r="A519" s="16" t="str">
        <f>IF(I518="","",IF(A518&gt;='Investicijų skaičiuoklė'!$E$9*p,"",A518+1))</f>
        <v/>
      </c>
      <c r="B519" s="27" t="str">
        <f>IF(A519="","",IF(p=52,B518+7,IF(p=26,B518+14,IF(p=24,IF(MOD(A519,2)=0,EDATE('Investicijų skaičiuoklė'!$E$10,A519/2),B518+14),IF(DAY(DATE(YEAR('Investicijų skaičiuoklė'!$E$10),MONTH('Investicijų skaičiuoklė'!$E$10)+(A519-1)*(12/p),DAY('Investicijų skaičiuoklė'!$E$10)))&lt;&gt;DAY('Investicijų skaičiuoklė'!$E$10),DATE(YEAR('Investicijų skaičiuoklė'!$E$10),MONTH('Investicijų skaičiuoklė'!$E$10)+A519*(12/p)+1,0),DATE(YEAR('Investicijų skaičiuoklė'!$E$10),MONTH('Investicijų skaičiuoklė'!$E$10)+A519*(12/p),DAY('Investicijų skaičiuoklė'!$E$10)))))))</f>
        <v/>
      </c>
      <c r="C519" s="29" t="str">
        <f t="shared" si="24"/>
        <v/>
      </c>
      <c r="D519" s="29" t="str">
        <f t="shared" si="25"/>
        <v/>
      </c>
      <c r="E519" s="29" t="str">
        <f>IF(A519="","",A+SUM($D$2:D518))</f>
        <v/>
      </c>
      <c r="F519" s="29" t="str">
        <f>IF(A519="","",SUM(D$1:D519)+PV)</f>
        <v/>
      </c>
      <c r="G519" s="29" t="str">
        <f>IF(A519="","",IF(INV_Parinktys!$B$17=INV_Parinktys!$A$10,I518*( (1+rate)^(B519-B518)-1 ),I518*rate))</f>
        <v/>
      </c>
      <c r="H519" s="29" t="str">
        <f>IF(D519="","",SUM(G$1:G519))</f>
        <v/>
      </c>
      <c r="I519" s="29" t="str">
        <f t="shared" si="26"/>
        <v/>
      </c>
      <c r="J519" s="28" t="str">
        <f ca="1">_xlfn.IFNA(INDEX(Paskola_LNT!$I$2:$I$1000,MATCH(INV_Lentele!B519,Paskola_LNT!$B$2:$B$1000,0)),IF(AND(J518&lt;&gt;"",A519&lt;&gt;""),J518,""))</f>
        <v/>
      </c>
    </row>
    <row r="520" spans="1:10" x14ac:dyDescent="0.25">
      <c r="A520" s="16" t="str">
        <f>IF(I519="","",IF(A519&gt;='Investicijų skaičiuoklė'!$E$9*p,"",A519+1))</f>
        <v/>
      </c>
      <c r="B520" s="27" t="str">
        <f>IF(A520="","",IF(p=52,B519+7,IF(p=26,B519+14,IF(p=24,IF(MOD(A520,2)=0,EDATE('Investicijų skaičiuoklė'!$E$10,A520/2),B519+14),IF(DAY(DATE(YEAR('Investicijų skaičiuoklė'!$E$10),MONTH('Investicijų skaičiuoklė'!$E$10)+(A520-1)*(12/p),DAY('Investicijų skaičiuoklė'!$E$10)))&lt;&gt;DAY('Investicijų skaičiuoklė'!$E$10),DATE(YEAR('Investicijų skaičiuoklė'!$E$10),MONTH('Investicijų skaičiuoklė'!$E$10)+A520*(12/p)+1,0),DATE(YEAR('Investicijų skaičiuoklė'!$E$10),MONTH('Investicijų skaičiuoklė'!$E$10)+A520*(12/p),DAY('Investicijų skaičiuoklė'!$E$10)))))))</f>
        <v/>
      </c>
      <c r="C520" s="29" t="str">
        <f t="shared" si="24"/>
        <v/>
      </c>
      <c r="D520" s="29" t="str">
        <f t="shared" si="25"/>
        <v/>
      </c>
      <c r="E520" s="29" t="str">
        <f>IF(A520="","",A+SUM($D$2:D519))</f>
        <v/>
      </c>
      <c r="F520" s="29" t="str">
        <f>IF(A520="","",SUM(D$1:D520)+PV)</f>
        <v/>
      </c>
      <c r="G520" s="29" t="str">
        <f>IF(A520="","",IF(INV_Parinktys!$B$17=INV_Parinktys!$A$10,I519*( (1+rate)^(B520-B519)-1 ),I519*rate))</f>
        <v/>
      </c>
      <c r="H520" s="29" t="str">
        <f>IF(D520="","",SUM(G$1:G520))</f>
        <v/>
      </c>
      <c r="I520" s="29" t="str">
        <f t="shared" si="26"/>
        <v/>
      </c>
      <c r="J520" s="28" t="str">
        <f ca="1">_xlfn.IFNA(INDEX(Paskola_LNT!$I$2:$I$1000,MATCH(INV_Lentele!B520,Paskola_LNT!$B$2:$B$1000,0)),IF(AND(J519&lt;&gt;"",A520&lt;&gt;""),J519,""))</f>
        <v/>
      </c>
    </row>
    <row r="521" spans="1:10" x14ac:dyDescent="0.25">
      <c r="A521" s="16" t="str">
        <f>IF(I520="","",IF(A520&gt;='Investicijų skaičiuoklė'!$E$9*p,"",A520+1))</f>
        <v/>
      </c>
      <c r="B521" s="27" t="str">
        <f>IF(A521="","",IF(p=52,B520+7,IF(p=26,B520+14,IF(p=24,IF(MOD(A521,2)=0,EDATE('Investicijų skaičiuoklė'!$E$10,A521/2),B520+14),IF(DAY(DATE(YEAR('Investicijų skaičiuoklė'!$E$10),MONTH('Investicijų skaičiuoklė'!$E$10)+(A521-1)*(12/p),DAY('Investicijų skaičiuoklė'!$E$10)))&lt;&gt;DAY('Investicijų skaičiuoklė'!$E$10),DATE(YEAR('Investicijų skaičiuoklė'!$E$10),MONTH('Investicijų skaičiuoklė'!$E$10)+A521*(12/p)+1,0),DATE(YEAR('Investicijų skaičiuoklė'!$E$10),MONTH('Investicijų skaičiuoklė'!$E$10)+A521*(12/p),DAY('Investicijų skaičiuoklė'!$E$10)))))))</f>
        <v/>
      </c>
      <c r="C521" s="29" t="str">
        <f t="shared" si="24"/>
        <v/>
      </c>
      <c r="D521" s="29" t="str">
        <f t="shared" si="25"/>
        <v/>
      </c>
      <c r="E521" s="29" t="str">
        <f>IF(A521="","",A+SUM($D$2:D520))</f>
        <v/>
      </c>
      <c r="F521" s="29" t="str">
        <f>IF(A521="","",SUM(D$1:D521)+PV)</f>
        <v/>
      </c>
      <c r="G521" s="29" t="str">
        <f>IF(A521="","",IF(INV_Parinktys!$B$17=INV_Parinktys!$A$10,I520*( (1+rate)^(B521-B520)-1 ),I520*rate))</f>
        <v/>
      </c>
      <c r="H521" s="29" t="str">
        <f>IF(D521="","",SUM(G$1:G521))</f>
        <v/>
      </c>
      <c r="I521" s="29" t="str">
        <f t="shared" si="26"/>
        <v/>
      </c>
      <c r="J521" s="28" t="str">
        <f ca="1">_xlfn.IFNA(INDEX(Paskola_LNT!$I$2:$I$1000,MATCH(INV_Lentele!B521,Paskola_LNT!$B$2:$B$1000,0)),IF(AND(J520&lt;&gt;"",A521&lt;&gt;""),J520,""))</f>
        <v/>
      </c>
    </row>
    <row r="522" spans="1:10" x14ac:dyDescent="0.25">
      <c r="A522" s="16" t="str">
        <f>IF(I521="","",IF(A521&gt;='Investicijų skaičiuoklė'!$E$9*p,"",A521+1))</f>
        <v/>
      </c>
      <c r="B522" s="27" t="str">
        <f>IF(A522="","",IF(p=52,B521+7,IF(p=26,B521+14,IF(p=24,IF(MOD(A522,2)=0,EDATE('Investicijų skaičiuoklė'!$E$10,A522/2),B521+14),IF(DAY(DATE(YEAR('Investicijų skaičiuoklė'!$E$10),MONTH('Investicijų skaičiuoklė'!$E$10)+(A522-1)*(12/p),DAY('Investicijų skaičiuoklė'!$E$10)))&lt;&gt;DAY('Investicijų skaičiuoklė'!$E$10),DATE(YEAR('Investicijų skaičiuoklė'!$E$10),MONTH('Investicijų skaičiuoklė'!$E$10)+A522*(12/p)+1,0),DATE(YEAR('Investicijų skaičiuoklė'!$E$10),MONTH('Investicijų skaičiuoklė'!$E$10)+A522*(12/p),DAY('Investicijų skaičiuoklė'!$E$10)))))))</f>
        <v/>
      </c>
      <c r="C522" s="29" t="str">
        <f t="shared" si="24"/>
        <v/>
      </c>
      <c r="D522" s="29" t="str">
        <f t="shared" si="25"/>
        <v/>
      </c>
      <c r="E522" s="29" t="str">
        <f>IF(A522="","",A+SUM($D$2:D521))</f>
        <v/>
      </c>
      <c r="F522" s="29" t="str">
        <f>IF(A522="","",SUM(D$1:D522)+PV)</f>
        <v/>
      </c>
      <c r="G522" s="29" t="str">
        <f>IF(A522="","",IF(INV_Parinktys!$B$17=INV_Parinktys!$A$10,I521*( (1+rate)^(B522-B521)-1 ),I521*rate))</f>
        <v/>
      </c>
      <c r="H522" s="29" t="str">
        <f>IF(D522="","",SUM(G$1:G522))</f>
        <v/>
      </c>
      <c r="I522" s="29" t="str">
        <f t="shared" si="26"/>
        <v/>
      </c>
      <c r="J522" s="28" t="str">
        <f ca="1">_xlfn.IFNA(INDEX(Paskola_LNT!$I$2:$I$1000,MATCH(INV_Lentele!B522,Paskola_LNT!$B$2:$B$1000,0)),IF(AND(J521&lt;&gt;"",A522&lt;&gt;""),J521,""))</f>
        <v/>
      </c>
    </row>
    <row r="523" spans="1:10" x14ac:dyDescent="0.25">
      <c r="A523" s="16" t="str">
        <f>IF(I522="","",IF(A522&gt;='Investicijų skaičiuoklė'!$E$9*p,"",A522+1))</f>
        <v/>
      </c>
      <c r="B523" s="27" t="str">
        <f>IF(A523="","",IF(p=52,B522+7,IF(p=26,B522+14,IF(p=24,IF(MOD(A523,2)=0,EDATE('Investicijų skaičiuoklė'!$E$10,A523/2),B522+14),IF(DAY(DATE(YEAR('Investicijų skaičiuoklė'!$E$10),MONTH('Investicijų skaičiuoklė'!$E$10)+(A523-1)*(12/p),DAY('Investicijų skaičiuoklė'!$E$10)))&lt;&gt;DAY('Investicijų skaičiuoklė'!$E$10),DATE(YEAR('Investicijų skaičiuoklė'!$E$10),MONTH('Investicijų skaičiuoklė'!$E$10)+A523*(12/p)+1,0),DATE(YEAR('Investicijų skaičiuoklė'!$E$10),MONTH('Investicijų skaičiuoklė'!$E$10)+A523*(12/p),DAY('Investicijų skaičiuoklė'!$E$10)))))))</f>
        <v/>
      </c>
      <c r="C523" s="29" t="str">
        <f t="shared" si="24"/>
        <v/>
      </c>
      <c r="D523" s="29" t="str">
        <f t="shared" si="25"/>
        <v/>
      </c>
      <c r="E523" s="29" t="str">
        <f>IF(A523="","",A+SUM($D$2:D522))</f>
        <v/>
      </c>
      <c r="F523" s="29" t="str">
        <f>IF(A523="","",SUM(D$1:D523)+PV)</f>
        <v/>
      </c>
      <c r="G523" s="29" t="str">
        <f>IF(A523="","",IF(INV_Parinktys!$B$17=INV_Parinktys!$A$10,I522*( (1+rate)^(B523-B522)-1 ),I522*rate))</f>
        <v/>
      </c>
      <c r="H523" s="29" t="str">
        <f>IF(D523="","",SUM(G$1:G523))</f>
        <v/>
      </c>
      <c r="I523" s="29" t="str">
        <f t="shared" si="26"/>
        <v/>
      </c>
      <c r="J523" s="28" t="str">
        <f ca="1">_xlfn.IFNA(INDEX(Paskola_LNT!$I$2:$I$1000,MATCH(INV_Lentele!B523,Paskola_LNT!$B$2:$B$1000,0)),IF(AND(J522&lt;&gt;"",A523&lt;&gt;""),J522,""))</f>
        <v/>
      </c>
    </row>
    <row r="524" spans="1:10" x14ac:dyDescent="0.25">
      <c r="A524" s="16" t="str">
        <f>IF(I523="","",IF(A523&gt;='Investicijų skaičiuoklė'!$E$9*p,"",A523+1))</f>
        <v/>
      </c>
      <c r="B524" s="27" t="str">
        <f>IF(A524="","",IF(p=52,B523+7,IF(p=26,B523+14,IF(p=24,IF(MOD(A524,2)=0,EDATE('Investicijų skaičiuoklė'!$E$10,A524/2),B523+14),IF(DAY(DATE(YEAR('Investicijų skaičiuoklė'!$E$10),MONTH('Investicijų skaičiuoklė'!$E$10)+(A524-1)*(12/p),DAY('Investicijų skaičiuoklė'!$E$10)))&lt;&gt;DAY('Investicijų skaičiuoklė'!$E$10),DATE(YEAR('Investicijų skaičiuoklė'!$E$10),MONTH('Investicijų skaičiuoklė'!$E$10)+A524*(12/p)+1,0),DATE(YEAR('Investicijų skaičiuoklė'!$E$10),MONTH('Investicijų skaičiuoklė'!$E$10)+A524*(12/p),DAY('Investicijų skaičiuoklė'!$E$10)))))))</f>
        <v/>
      </c>
      <c r="C524" s="29" t="str">
        <f t="shared" si="24"/>
        <v/>
      </c>
      <c r="D524" s="29" t="str">
        <f t="shared" si="25"/>
        <v/>
      </c>
      <c r="E524" s="29" t="str">
        <f>IF(A524="","",A+SUM($D$2:D523))</f>
        <v/>
      </c>
      <c r="F524" s="29" t="str">
        <f>IF(A524="","",SUM(D$1:D524)+PV)</f>
        <v/>
      </c>
      <c r="G524" s="29" t="str">
        <f>IF(A524="","",IF(INV_Parinktys!$B$17=INV_Parinktys!$A$10,I523*( (1+rate)^(B524-B523)-1 ),I523*rate))</f>
        <v/>
      </c>
      <c r="H524" s="29" t="str">
        <f>IF(D524="","",SUM(G$1:G524))</f>
        <v/>
      </c>
      <c r="I524" s="29" t="str">
        <f t="shared" si="26"/>
        <v/>
      </c>
      <c r="J524" s="28" t="str">
        <f ca="1">_xlfn.IFNA(INDEX(Paskola_LNT!$I$2:$I$1000,MATCH(INV_Lentele!B524,Paskola_LNT!$B$2:$B$1000,0)),IF(AND(J523&lt;&gt;"",A524&lt;&gt;""),J523,""))</f>
        <v/>
      </c>
    </row>
    <row r="525" spans="1:10" x14ac:dyDescent="0.25">
      <c r="A525" s="16" t="str">
        <f>IF(I524="","",IF(A524&gt;='Investicijų skaičiuoklė'!$E$9*p,"",A524+1))</f>
        <v/>
      </c>
      <c r="B525" s="27" t="str">
        <f>IF(A525="","",IF(p=52,B524+7,IF(p=26,B524+14,IF(p=24,IF(MOD(A525,2)=0,EDATE('Investicijų skaičiuoklė'!$E$10,A525/2),B524+14),IF(DAY(DATE(YEAR('Investicijų skaičiuoklė'!$E$10),MONTH('Investicijų skaičiuoklė'!$E$10)+(A525-1)*(12/p),DAY('Investicijų skaičiuoklė'!$E$10)))&lt;&gt;DAY('Investicijų skaičiuoklė'!$E$10),DATE(YEAR('Investicijų skaičiuoklė'!$E$10),MONTH('Investicijų skaičiuoklė'!$E$10)+A525*(12/p)+1,0),DATE(YEAR('Investicijų skaičiuoklė'!$E$10),MONTH('Investicijų skaičiuoklė'!$E$10)+A525*(12/p),DAY('Investicijų skaičiuoklė'!$E$10)))))))</f>
        <v/>
      </c>
      <c r="C525" s="29" t="str">
        <f t="shared" si="24"/>
        <v/>
      </c>
      <c r="D525" s="29" t="str">
        <f t="shared" si="25"/>
        <v/>
      </c>
      <c r="E525" s="29" t="str">
        <f>IF(A525="","",A+SUM($D$2:D524))</f>
        <v/>
      </c>
      <c r="F525" s="29" t="str">
        <f>IF(A525="","",SUM(D$1:D525)+PV)</f>
        <v/>
      </c>
      <c r="G525" s="29" t="str">
        <f>IF(A525="","",IF(INV_Parinktys!$B$17=INV_Parinktys!$A$10,I524*( (1+rate)^(B525-B524)-1 ),I524*rate))</f>
        <v/>
      </c>
      <c r="H525" s="29" t="str">
        <f>IF(D525="","",SUM(G$1:G525))</f>
        <v/>
      </c>
      <c r="I525" s="29" t="str">
        <f t="shared" si="26"/>
        <v/>
      </c>
      <c r="J525" s="28" t="str">
        <f ca="1">_xlfn.IFNA(INDEX(Paskola_LNT!$I$2:$I$1000,MATCH(INV_Lentele!B525,Paskola_LNT!$B$2:$B$1000,0)),IF(AND(J524&lt;&gt;"",A525&lt;&gt;""),J524,""))</f>
        <v/>
      </c>
    </row>
    <row r="526" spans="1:10" x14ac:dyDescent="0.25">
      <c r="A526" s="16" t="str">
        <f>IF(I525="","",IF(A525&gt;='Investicijų skaičiuoklė'!$E$9*p,"",A525+1))</f>
        <v/>
      </c>
      <c r="B526" s="27" t="str">
        <f>IF(A526="","",IF(p=52,B525+7,IF(p=26,B525+14,IF(p=24,IF(MOD(A526,2)=0,EDATE('Investicijų skaičiuoklė'!$E$10,A526/2),B525+14),IF(DAY(DATE(YEAR('Investicijų skaičiuoklė'!$E$10),MONTH('Investicijų skaičiuoklė'!$E$10)+(A526-1)*(12/p),DAY('Investicijų skaičiuoklė'!$E$10)))&lt;&gt;DAY('Investicijų skaičiuoklė'!$E$10),DATE(YEAR('Investicijų skaičiuoklė'!$E$10),MONTH('Investicijų skaičiuoklė'!$E$10)+A526*(12/p)+1,0),DATE(YEAR('Investicijų skaičiuoklė'!$E$10),MONTH('Investicijų skaičiuoklė'!$E$10)+A526*(12/p),DAY('Investicijų skaičiuoklė'!$E$10)))))))</f>
        <v/>
      </c>
      <c r="C526" s="29" t="str">
        <f t="shared" si="24"/>
        <v/>
      </c>
      <c r="D526" s="29" t="str">
        <f t="shared" si="25"/>
        <v/>
      </c>
      <c r="E526" s="29" t="str">
        <f>IF(A526="","",A+SUM($D$2:D525))</f>
        <v/>
      </c>
      <c r="F526" s="29" t="str">
        <f>IF(A526="","",SUM(D$1:D526)+PV)</f>
        <v/>
      </c>
      <c r="G526" s="29" t="str">
        <f>IF(A526="","",IF(INV_Parinktys!$B$17=INV_Parinktys!$A$10,I525*( (1+rate)^(B526-B525)-1 ),I525*rate))</f>
        <v/>
      </c>
      <c r="H526" s="29" t="str">
        <f>IF(D526="","",SUM(G$1:G526))</f>
        <v/>
      </c>
      <c r="I526" s="29" t="str">
        <f t="shared" si="26"/>
        <v/>
      </c>
      <c r="J526" s="28" t="str">
        <f ca="1">_xlfn.IFNA(INDEX(Paskola_LNT!$I$2:$I$1000,MATCH(INV_Lentele!B526,Paskola_LNT!$B$2:$B$1000,0)),IF(AND(J525&lt;&gt;"",A526&lt;&gt;""),J525,""))</f>
        <v/>
      </c>
    </row>
    <row r="527" spans="1:10" x14ac:dyDescent="0.25">
      <c r="A527" s="16" t="str">
        <f>IF(I526="","",IF(A526&gt;='Investicijų skaičiuoklė'!$E$9*p,"",A526+1))</f>
        <v/>
      </c>
      <c r="B527" s="27" t="str">
        <f>IF(A527="","",IF(p=52,B526+7,IF(p=26,B526+14,IF(p=24,IF(MOD(A527,2)=0,EDATE('Investicijų skaičiuoklė'!$E$10,A527/2),B526+14),IF(DAY(DATE(YEAR('Investicijų skaičiuoklė'!$E$10),MONTH('Investicijų skaičiuoklė'!$E$10)+(A527-1)*(12/p),DAY('Investicijų skaičiuoklė'!$E$10)))&lt;&gt;DAY('Investicijų skaičiuoklė'!$E$10),DATE(YEAR('Investicijų skaičiuoklė'!$E$10),MONTH('Investicijų skaičiuoklė'!$E$10)+A527*(12/p)+1,0),DATE(YEAR('Investicijų skaičiuoklė'!$E$10),MONTH('Investicijų skaičiuoklė'!$E$10)+A527*(12/p),DAY('Investicijų skaičiuoklė'!$E$10)))))))</f>
        <v/>
      </c>
      <c r="C527" s="29" t="str">
        <f t="shared" si="24"/>
        <v/>
      </c>
      <c r="D527" s="29" t="str">
        <f t="shared" si="25"/>
        <v/>
      </c>
      <c r="E527" s="29" t="str">
        <f>IF(A527="","",A+SUM($D$2:D526))</f>
        <v/>
      </c>
      <c r="F527" s="29" t="str">
        <f>IF(A527="","",SUM(D$1:D527)+PV)</f>
        <v/>
      </c>
      <c r="G527" s="29" t="str">
        <f>IF(A527="","",IF(INV_Parinktys!$B$17=INV_Parinktys!$A$10,I526*( (1+rate)^(B527-B526)-1 ),I526*rate))</f>
        <v/>
      </c>
      <c r="H527" s="29" t="str">
        <f>IF(D527="","",SUM(G$1:G527))</f>
        <v/>
      </c>
      <c r="I527" s="29" t="str">
        <f t="shared" si="26"/>
        <v/>
      </c>
      <c r="J527" s="28" t="str">
        <f ca="1">_xlfn.IFNA(INDEX(Paskola_LNT!$I$2:$I$1000,MATCH(INV_Lentele!B527,Paskola_LNT!$B$2:$B$1000,0)),IF(AND(J526&lt;&gt;"",A527&lt;&gt;""),J526,""))</f>
        <v/>
      </c>
    </row>
    <row r="528" spans="1:10" x14ac:dyDescent="0.25">
      <c r="A528" s="16" t="str">
        <f>IF(I527="","",IF(A527&gt;='Investicijų skaičiuoklė'!$E$9*p,"",A527+1))</f>
        <v/>
      </c>
      <c r="B528" s="27" t="str">
        <f>IF(A528="","",IF(p=52,B527+7,IF(p=26,B527+14,IF(p=24,IF(MOD(A528,2)=0,EDATE('Investicijų skaičiuoklė'!$E$10,A528/2),B527+14),IF(DAY(DATE(YEAR('Investicijų skaičiuoklė'!$E$10),MONTH('Investicijų skaičiuoklė'!$E$10)+(A528-1)*(12/p),DAY('Investicijų skaičiuoklė'!$E$10)))&lt;&gt;DAY('Investicijų skaičiuoklė'!$E$10),DATE(YEAR('Investicijų skaičiuoklė'!$E$10),MONTH('Investicijų skaičiuoklė'!$E$10)+A528*(12/p)+1,0),DATE(YEAR('Investicijų skaičiuoklė'!$E$10),MONTH('Investicijų skaičiuoklė'!$E$10)+A528*(12/p),DAY('Investicijų skaičiuoklė'!$E$10)))))))</f>
        <v/>
      </c>
      <c r="C528" s="29" t="str">
        <f t="shared" si="24"/>
        <v/>
      </c>
      <c r="D528" s="29" t="str">
        <f t="shared" si="25"/>
        <v/>
      </c>
      <c r="E528" s="29" t="str">
        <f>IF(A528="","",A+SUM($D$2:D527))</f>
        <v/>
      </c>
      <c r="F528" s="29" t="str">
        <f>IF(A528="","",SUM(D$1:D528)+PV)</f>
        <v/>
      </c>
      <c r="G528" s="29" t="str">
        <f>IF(A528="","",IF(INV_Parinktys!$B$17=INV_Parinktys!$A$10,I527*( (1+rate)^(B528-B527)-1 ),I527*rate))</f>
        <v/>
      </c>
      <c r="H528" s="29" t="str">
        <f>IF(D528="","",SUM(G$1:G528))</f>
        <v/>
      </c>
      <c r="I528" s="29" t="str">
        <f t="shared" si="26"/>
        <v/>
      </c>
      <c r="J528" s="28" t="str">
        <f ca="1">_xlfn.IFNA(INDEX(Paskola_LNT!$I$2:$I$1000,MATCH(INV_Lentele!B528,Paskola_LNT!$B$2:$B$1000,0)),IF(AND(J527&lt;&gt;"",A528&lt;&gt;""),J527,""))</f>
        <v/>
      </c>
    </row>
    <row r="529" spans="1:10" x14ac:dyDescent="0.25">
      <c r="A529" s="16" t="str">
        <f>IF(I528="","",IF(A528&gt;='Investicijų skaičiuoklė'!$E$9*p,"",A528+1))</f>
        <v/>
      </c>
      <c r="B529" s="27" t="str">
        <f>IF(A529="","",IF(p=52,B528+7,IF(p=26,B528+14,IF(p=24,IF(MOD(A529,2)=0,EDATE('Investicijų skaičiuoklė'!$E$10,A529/2),B528+14),IF(DAY(DATE(YEAR('Investicijų skaičiuoklė'!$E$10),MONTH('Investicijų skaičiuoklė'!$E$10)+(A529-1)*(12/p),DAY('Investicijų skaičiuoklė'!$E$10)))&lt;&gt;DAY('Investicijų skaičiuoklė'!$E$10),DATE(YEAR('Investicijų skaičiuoklė'!$E$10),MONTH('Investicijų skaičiuoklė'!$E$10)+A529*(12/p)+1,0),DATE(YEAR('Investicijų skaičiuoklė'!$E$10),MONTH('Investicijų skaičiuoklė'!$E$10)+A529*(12/p),DAY('Investicijų skaičiuoklė'!$E$10)))))))</f>
        <v/>
      </c>
      <c r="C529" s="29" t="str">
        <f t="shared" si="24"/>
        <v/>
      </c>
      <c r="D529" s="29" t="str">
        <f t="shared" si="25"/>
        <v/>
      </c>
      <c r="E529" s="29" t="str">
        <f>IF(A529="","",A+SUM($D$2:D528))</f>
        <v/>
      </c>
      <c r="F529" s="29" t="str">
        <f>IF(A529="","",SUM(D$1:D529)+PV)</f>
        <v/>
      </c>
      <c r="G529" s="29" t="str">
        <f>IF(A529="","",IF(INV_Parinktys!$B$17=INV_Parinktys!$A$10,I528*( (1+rate)^(B529-B528)-1 ),I528*rate))</f>
        <v/>
      </c>
      <c r="H529" s="29" t="str">
        <f>IF(D529="","",SUM(G$1:G529))</f>
        <v/>
      </c>
      <c r="I529" s="29" t="str">
        <f t="shared" si="26"/>
        <v/>
      </c>
      <c r="J529" s="28" t="str">
        <f ca="1">_xlfn.IFNA(INDEX(Paskola_LNT!$I$2:$I$1000,MATCH(INV_Lentele!B529,Paskola_LNT!$B$2:$B$1000,0)),IF(AND(J528&lt;&gt;"",A529&lt;&gt;""),J528,""))</f>
        <v/>
      </c>
    </row>
    <row r="530" spans="1:10" x14ac:dyDescent="0.25">
      <c r="A530" s="16" t="str">
        <f>IF(I529="","",IF(A529&gt;='Investicijų skaičiuoklė'!$E$9*p,"",A529+1))</f>
        <v/>
      </c>
      <c r="B530" s="27" t="str">
        <f>IF(A530="","",IF(p=52,B529+7,IF(p=26,B529+14,IF(p=24,IF(MOD(A530,2)=0,EDATE('Investicijų skaičiuoklė'!$E$10,A530/2),B529+14),IF(DAY(DATE(YEAR('Investicijų skaičiuoklė'!$E$10),MONTH('Investicijų skaičiuoklė'!$E$10)+(A530-1)*(12/p),DAY('Investicijų skaičiuoklė'!$E$10)))&lt;&gt;DAY('Investicijų skaičiuoklė'!$E$10),DATE(YEAR('Investicijų skaičiuoklė'!$E$10),MONTH('Investicijų skaičiuoklė'!$E$10)+A530*(12/p)+1,0),DATE(YEAR('Investicijų skaičiuoklė'!$E$10),MONTH('Investicijų skaičiuoklė'!$E$10)+A530*(12/p),DAY('Investicijų skaičiuoklė'!$E$10)))))))</f>
        <v/>
      </c>
      <c r="C530" s="29" t="str">
        <f t="shared" si="24"/>
        <v/>
      </c>
      <c r="D530" s="29" t="str">
        <f t="shared" si="25"/>
        <v/>
      </c>
      <c r="E530" s="29" t="str">
        <f>IF(A530="","",A+SUM($D$2:D529))</f>
        <v/>
      </c>
      <c r="F530" s="29" t="str">
        <f>IF(A530="","",SUM(D$1:D530)+PV)</f>
        <v/>
      </c>
      <c r="G530" s="29" t="str">
        <f>IF(A530="","",IF(INV_Parinktys!$B$17=INV_Parinktys!$A$10,I529*( (1+rate)^(B530-B529)-1 ),I529*rate))</f>
        <v/>
      </c>
      <c r="H530" s="29" t="str">
        <f>IF(D530="","",SUM(G$1:G530))</f>
        <v/>
      </c>
      <c r="I530" s="29" t="str">
        <f t="shared" si="26"/>
        <v/>
      </c>
      <c r="J530" s="28" t="str">
        <f ca="1">_xlfn.IFNA(INDEX(Paskola_LNT!$I$2:$I$1000,MATCH(INV_Lentele!B530,Paskola_LNT!$B$2:$B$1000,0)),IF(AND(J529&lt;&gt;"",A530&lt;&gt;""),J529,""))</f>
        <v/>
      </c>
    </row>
    <row r="531" spans="1:10" x14ac:dyDescent="0.25">
      <c r="A531" s="16" t="str">
        <f>IF(I530="","",IF(A530&gt;='Investicijų skaičiuoklė'!$E$9*p,"",A530+1))</f>
        <v/>
      </c>
      <c r="B531" s="27" t="str">
        <f>IF(A531="","",IF(p=52,B530+7,IF(p=26,B530+14,IF(p=24,IF(MOD(A531,2)=0,EDATE('Investicijų skaičiuoklė'!$E$10,A531/2),B530+14),IF(DAY(DATE(YEAR('Investicijų skaičiuoklė'!$E$10),MONTH('Investicijų skaičiuoklė'!$E$10)+(A531-1)*(12/p),DAY('Investicijų skaičiuoklė'!$E$10)))&lt;&gt;DAY('Investicijų skaičiuoklė'!$E$10),DATE(YEAR('Investicijų skaičiuoklė'!$E$10),MONTH('Investicijų skaičiuoklė'!$E$10)+A531*(12/p)+1,0),DATE(YEAR('Investicijų skaičiuoklė'!$E$10),MONTH('Investicijų skaičiuoklė'!$E$10)+A531*(12/p),DAY('Investicijų skaičiuoklė'!$E$10)))))))</f>
        <v/>
      </c>
      <c r="C531" s="29" t="str">
        <f t="shared" si="24"/>
        <v/>
      </c>
      <c r="D531" s="29" t="str">
        <f t="shared" si="25"/>
        <v/>
      </c>
      <c r="E531" s="29" t="str">
        <f>IF(A531="","",A+SUM($D$2:D530))</f>
        <v/>
      </c>
      <c r="F531" s="29" t="str">
        <f>IF(A531="","",SUM(D$1:D531)+PV)</f>
        <v/>
      </c>
      <c r="G531" s="29" t="str">
        <f>IF(A531="","",IF(INV_Parinktys!$B$17=INV_Parinktys!$A$10,I530*( (1+rate)^(B531-B530)-1 ),I530*rate))</f>
        <v/>
      </c>
      <c r="H531" s="29" t="str">
        <f>IF(D531="","",SUM(G$1:G531))</f>
        <v/>
      </c>
      <c r="I531" s="29" t="str">
        <f t="shared" si="26"/>
        <v/>
      </c>
      <c r="J531" s="28" t="str">
        <f ca="1">_xlfn.IFNA(INDEX(Paskola_LNT!$I$2:$I$1000,MATCH(INV_Lentele!B531,Paskola_LNT!$B$2:$B$1000,0)),IF(AND(J530&lt;&gt;"",A531&lt;&gt;""),J530,""))</f>
        <v/>
      </c>
    </row>
    <row r="532" spans="1:10" x14ac:dyDescent="0.25">
      <c r="A532" s="16" t="str">
        <f>IF(I531="","",IF(A531&gt;='Investicijų skaičiuoklė'!$E$9*p,"",A531+1))</f>
        <v/>
      </c>
      <c r="B532" s="27" t="str">
        <f>IF(A532="","",IF(p=52,B531+7,IF(p=26,B531+14,IF(p=24,IF(MOD(A532,2)=0,EDATE('Investicijų skaičiuoklė'!$E$10,A532/2),B531+14),IF(DAY(DATE(YEAR('Investicijų skaičiuoklė'!$E$10),MONTH('Investicijų skaičiuoklė'!$E$10)+(A532-1)*(12/p),DAY('Investicijų skaičiuoklė'!$E$10)))&lt;&gt;DAY('Investicijų skaičiuoklė'!$E$10),DATE(YEAR('Investicijų skaičiuoklė'!$E$10),MONTH('Investicijų skaičiuoklė'!$E$10)+A532*(12/p)+1,0),DATE(YEAR('Investicijų skaičiuoklė'!$E$10),MONTH('Investicijų skaičiuoklė'!$E$10)+A532*(12/p),DAY('Investicijų skaičiuoklė'!$E$10)))))))</f>
        <v/>
      </c>
      <c r="C532" s="29" t="str">
        <f t="shared" si="24"/>
        <v/>
      </c>
      <c r="D532" s="29" t="str">
        <f t="shared" si="25"/>
        <v/>
      </c>
      <c r="E532" s="29" t="str">
        <f>IF(A532="","",A+SUM($D$2:D531))</f>
        <v/>
      </c>
      <c r="F532" s="29" t="str">
        <f>IF(A532="","",SUM(D$1:D532)+PV)</f>
        <v/>
      </c>
      <c r="G532" s="29" t="str">
        <f>IF(A532="","",IF(INV_Parinktys!$B$17=INV_Parinktys!$A$10,I531*( (1+rate)^(B532-B531)-1 ),I531*rate))</f>
        <v/>
      </c>
      <c r="H532" s="29" t="str">
        <f>IF(D532="","",SUM(G$1:G532))</f>
        <v/>
      </c>
      <c r="I532" s="29" t="str">
        <f t="shared" si="26"/>
        <v/>
      </c>
      <c r="J532" s="28" t="str">
        <f ca="1">_xlfn.IFNA(INDEX(Paskola_LNT!$I$2:$I$1000,MATCH(INV_Lentele!B532,Paskola_LNT!$B$2:$B$1000,0)),IF(AND(J531&lt;&gt;"",A532&lt;&gt;""),J531,""))</f>
        <v/>
      </c>
    </row>
    <row r="533" spans="1:10" x14ac:dyDescent="0.25">
      <c r="A533" s="16" t="str">
        <f>IF(I532="","",IF(A532&gt;='Investicijų skaičiuoklė'!$E$9*p,"",A532+1))</f>
        <v/>
      </c>
      <c r="B533" s="27" t="str">
        <f>IF(A533="","",IF(p=52,B532+7,IF(p=26,B532+14,IF(p=24,IF(MOD(A533,2)=0,EDATE('Investicijų skaičiuoklė'!$E$10,A533/2),B532+14),IF(DAY(DATE(YEAR('Investicijų skaičiuoklė'!$E$10),MONTH('Investicijų skaičiuoklė'!$E$10)+(A533-1)*(12/p),DAY('Investicijų skaičiuoklė'!$E$10)))&lt;&gt;DAY('Investicijų skaičiuoklė'!$E$10),DATE(YEAR('Investicijų skaičiuoklė'!$E$10),MONTH('Investicijų skaičiuoklė'!$E$10)+A533*(12/p)+1,0),DATE(YEAR('Investicijų skaičiuoklė'!$E$10),MONTH('Investicijų skaičiuoklė'!$E$10)+A533*(12/p),DAY('Investicijų skaičiuoklė'!$E$10)))))))</f>
        <v/>
      </c>
      <c r="C533" s="29" t="str">
        <f t="shared" si="24"/>
        <v/>
      </c>
      <c r="D533" s="29" t="str">
        <f t="shared" si="25"/>
        <v/>
      </c>
      <c r="E533" s="29" t="str">
        <f>IF(A533="","",A+SUM($D$2:D532))</f>
        <v/>
      </c>
      <c r="F533" s="29" t="str">
        <f>IF(A533="","",SUM(D$1:D533)+PV)</f>
        <v/>
      </c>
      <c r="G533" s="29" t="str">
        <f>IF(A533="","",IF(INV_Parinktys!$B$17=INV_Parinktys!$A$10,I532*( (1+rate)^(B533-B532)-1 ),I532*rate))</f>
        <v/>
      </c>
      <c r="H533" s="29" t="str">
        <f>IF(D533="","",SUM(G$1:G533))</f>
        <v/>
      </c>
      <c r="I533" s="29" t="str">
        <f t="shared" si="26"/>
        <v/>
      </c>
      <c r="J533" s="28" t="str">
        <f ca="1">_xlfn.IFNA(INDEX(Paskola_LNT!$I$2:$I$1000,MATCH(INV_Lentele!B533,Paskola_LNT!$B$2:$B$1000,0)),IF(AND(J532&lt;&gt;"",A533&lt;&gt;""),J532,""))</f>
        <v/>
      </c>
    </row>
    <row r="534" spans="1:10" x14ac:dyDescent="0.25">
      <c r="A534" s="16" t="str">
        <f>IF(I533="","",IF(A533&gt;='Investicijų skaičiuoklė'!$E$9*p,"",A533+1))</f>
        <v/>
      </c>
      <c r="B534" s="27" t="str">
        <f>IF(A534="","",IF(p=52,B533+7,IF(p=26,B533+14,IF(p=24,IF(MOD(A534,2)=0,EDATE('Investicijų skaičiuoklė'!$E$10,A534/2),B533+14),IF(DAY(DATE(YEAR('Investicijų skaičiuoklė'!$E$10),MONTH('Investicijų skaičiuoklė'!$E$10)+(A534-1)*(12/p),DAY('Investicijų skaičiuoklė'!$E$10)))&lt;&gt;DAY('Investicijų skaičiuoklė'!$E$10),DATE(YEAR('Investicijų skaičiuoklė'!$E$10),MONTH('Investicijų skaičiuoklė'!$E$10)+A534*(12/p)+1,0),DATE(YEAR('Investicijų skaičiuoklė'!$E$10),MONTH('Investicijų skaičiuoklė'!$E$10)+A534*(12/p),DAY('Investicijų skaičiuoklė'!$E$10)))))))</f>
        <v/>
      </c>
      <c r="C534" s="29" t="str">
        <f t="shared" si="24"/>
        <v/>
      </c>
      <c r="D534" s="29" t="str">
        <f t="shared" si="25"/>
        <v/>
      </c>
      <c r="E534" s="29" t="str">
        <f>IF(A534="","",A+SUM($D$2:D533))</f>
        <v/>
      </c>
      <c r="F534" s="29" t="str">
        <f>IF(A534="","",SUM(D$1:D534)+PV)</f>
        <v/>
      </c>
      <c r="G534" s="29" t="str">
        <f>IF(A534="","",IF(INV_Parinktys!$B$17=INV_Parinktys!$A$10,I533*( (1+rate)^(B534-B533)-1 ),I533*rate))</f>
        <v/>
      </c>
      <c r="H534" s="29" t="str">
        <f>IF(D534="","",SUM(G$1:G534))</f>
        <v/>
      </c>
      <c r="I534" s="29" t="str">
        <f t="shared" si="26"/>
        <v/>
      </c>
      <c r="J534" s="28" t="str">
        <f ca="1">_xlfn.IFNA(INDEX(Paskola_LNT!$I$2:$I$1000,MATCH(INV_Lentele!B534,Paskola_LNT!$B$2:$B$1000,0)),IF(AND(J533&lt;&gt;"",A534&lt;&gt;""),J533,""))</f>
        <v/>
      </c>
    </row>
    <row r="535" spans="1:10" x14ac:dyDescent="0.25">
      <c r="A535" s="16" t="str">
        <f>IF(I534="","",IF(A534&gt;='Investicijų skaičiuoklė'!$E$9*p,"",A534+1))</f>
        <v/>
      </c>
      <c r="B535" s="27" t="str">
        <f>IF(A535="","",IF(p=52,B534+7,IF(p=26,B534+14,IF(p=24,IF(MOD(A535,2)=0,EDATE('Investicijų skaičiuoklė'!$E$10,A535/2),B534+14),IF(DAY(DATE(YEAR('Investicijų skaičiuoklė'!$E$10),MONTH('Investicijų skaičiuoklė'!$E$10)+(A535-1)*(12/p),DAY('Investicijų skaičiuoklė'!$E$10)))&lt;&gt;DAY('Investicijų skaičiuoklė'!$E$10),DATE(YEAR('Investicijų skaičiuoklė'!$E$10),MONTH('Investicijų skaičiuoklė'!$E$10)+A535*(12/p)+1,0),DATE(YEAR('Investicijų skaičiuoklė'!$E$10),MONTH('Investicijų skaičiuoklė'!$E$10)+A535*(12/p),DAY('Investicijų skaičiuoklė'!$E$10)))))))</f>
        <v/>
      </c>
      <c r="C535" s="29" t="str">
        <f t="shared" si="24"/>
        <v/>
      </c>
      <c r="D535" s="29" t="str">
        <f t="shared" si="25"/>
        <v/>
      </c>
      <c r="E535" s="29" t="str">
        <f>IF(A535="","",A+SUM($D$2:D534))</f>
        <v/>
      </c>
      <c r="F535" s="29" t="str">
        <f>IF(A535="","",SUM(D$1:D535)+PV)</f>
        <v/>
      </c>
      <c r="G535" s="29" t="str">
        <f>IF(A535="","",IF(INV_Parinktys!$B$17=INV_Parinktys!$A$10,I534*( (1+rate)^(B535-B534)-1 ),I534*rate))</f>
        <v/>
      </c>
      <c r="H535" s="29" t="str">
        <f>IF(D535="","",SUM(G$1:G535))</f>
        <v/>
      </c>
      <c r="I535" s="29" t="str">
        <f t="shared" si="26"/>
        <v/>
      </c>
      <c r="J535" s="28" t="str">
        <f ca="1">_xlfn.IFNA(INDEX(Paskola_LNT!$I$2:$I$1000,MATCH(INV_Lentele!B535,Paskola_LNT!$B$2:$B$1000,0)),IF(AND(J534&lt;&gt;"",A535&lt;&gt;""),J534,""))</f>
        <v/>
      </c>
    </row>
    <row r="536" spans="1:10" x14ac:dyDescent="0.25">
      <c r="A536" s="16" t="str">
        <f>IF(I535="","",IF(A535&gt;='Investicijų skaičiuoklė'!$E$9*p,"",A535+1))</f>
        <v/>
      </c>
      <c r="B536" s="27" t="str">
        <f>IF(A536="","",IF(p=52,B535+7,IF(p=26,B535+14,IF(p=24,IF(MOD(A536,2)=0,EDATE('Investicijų skaičiuoklė'!$E$10,A536/2),B535+14),IF(DAY(DATE(YEAR('Investicijų skaičiuoklė'!$E$10),MONTH('Investicijų skaičiuoklė'!$E$10)+(A536-1)*(12/p),DAY('Investicijų skaičiuoklė'!$E$10)))&lt;&gt;DAY('Investicijų skaičiuoklė'!$E$10),DATE(YEAR('Investicijų skaičiuoklė'!$E$10),MONTH('Investicijų skaičiuoklė'!$E$10)+A536*(12/p)+1,0),DATE(YEAR('Investicijų skaičiuoklė'!$E$10),MONTH('Investicijų skaičiuoklė'!$E$10)+A536*(12/p),DAY('Investicijų skaičiuoklė'!$E$10)))))))</f>
        <v/>
      </c>
      <c r="C536" s="29" t="str">
        <f t="shared" si="24"/>
        <v/>
      </c>
      <c r="D536" s="29" t="str">
        <f t="shared" si="25"/>
        <v/>
      </c>
      <c r="E536" s="29" t="str">
        <f>IF(A536="","",A+SUM($D$2:D535))</f>
        <v/>
      </c>
      <c r="F536" s="29" t="str">
        <f>IF(A536="","",SUM(D$1:D536)+PV)</f>
        <v/>
      </c>
      <c r="G536" s="29" t="str">
        <f>IF(A536="","",IF(INV_Parinktys!$B$17=INV_Parinktys!$A$10,I535*( (1+rate)^(B536-B535)-1 ),I535*rate))</f>
        <v/>
      </c>
      <c r="H536" s="29" t="str">
        <f>IF(D536="","",SUM(G$1:G536))</f>
        <v/>
      </c>
      <c r="I536" s="29" t="str">
        <f t="shared" si="26"/>
        <v/>
      </c>
      <c r="J536" s="28" t="str">
        <f ca="1">_xlfn.IFNA(INDEX(Paskola_LNT!$I$2:$I$1000,MATCH(INV_Lentele!B536,Paskola_LNT!$B$2:$B$1000,0)),IF(AND(J535&lt;&gt;"",A536&lt;&gt;""),J535,""))</f>
        <v/>
      </c>
    </row>
    <row r="537" spans="1:10" x14ac:dyDescent="0.25">
      <c r="A537" s="16" t="str">
        <f>IF(I536="","",IF(A536&gt;='Investicijų skaičiuoklė'!$E$9*p,"",A536+1))</f>
        <v/>
      </c>
      <c r="B537" s="27" t="str">
        <f>IF(A537="","",IF(p=52,B536+7,IF(p=26,B536+14,IF(p=24,IF(MOD(A537,2)=0,EDATE('Investicijų skaičiuoklė'!$E$10,A537/2),B536+14),IF(DAY(DATE(YEAR('Investicijų skaičiuoklė'!$E$10),MONTH('Investicijų skaičiuoklė'!$E$10)+(A537-1)*(12/p),DAY('Investicijų skaičiuoklė'!$E$10)))&lt;&gt;DAY('Investicijų skaičiuoklė'!$E$10),DATE(YEAR('Investicijų skaičiuoklė'!$E$10),MONTH('Investicijų skaičiuoklė'!$E$10)+A537*(12/p)+1,0),DATE(YEAR('Investicijų skaičiuoklė'!$E$10),MONTH('Investicijų skaičiuoklė'!$E$10)+A537*(12/p),DAY('Investicijų skaičiuoklė'!$E$10)))))))</f>
        <v/>
      </c>
      <c r="C537" s="29" t="str">
        <f t="shared" si="24"/>
        <v/>
      </c>
      <c r="D537" s="29" t="str">
        <f t="shared" si="25"/>
        <v/>
      </c>
      <c r="E537" s="29" t="str">
        <f>IF(A537="","",A+SUM($D$2:D536))</f>
        <v/>
      </c>
      <c r="F537" s="29" t="str">
        <f>IF(A537="","",SUM(D$1:D537)+PV)</f>
        <v/>
      </c>
      <c r="G537" s="29" t="str">
        <f>IF(A537="","",IF(INV_Parinktys!$B$17=INV_Parinktys!$A$10,I536*( (1+rate)^(B537-B536)-1 ),I536*rate))</f>
        <v/>
      </c>
      <c r="H537" s="29" t="str">
        <f>IF(D537="","",SUM(G$1:G537))</f>
        <v/>
      </c>
      <c r="I537" s="29" t="str">
        <f t="shared" si="26"/>
        <v/>
      </c>
      <c r="J537" s="28" t="str">
        <f ca="1">_xlfn.IFNA(INDEX(Paskola_LNT!$I$2:$I$1000,MATCH(INV_Lentele!B537,Paskola_LNT!$B$2:$B$1000,0)),IF(AND(J536&lt;&gt;"",A537&lt;&gt;""),J536,""))</f>
        <v/>
      </c>
    </row>
    <row r="538" spans="1:10" x14ac:dyDescent="0.25">
      <c r="A538" s="16" t="str">
        <f>IF(I537="","",IF(A537&gt;='Investicijų skaičiuoklė'!$E$9*p,"",A537+1))</f>
        <v/>
      </c>
      <c r="B538" s="27" t="str">
        <f>IF(A538="","",IF(p=52,B537+7,IF(p=26,B537+14,IF(p=24,IF(MOD(A538,2)=0,EDATE('Investicijų skaičiuoklė'!$E$10,A538/2),B537+14),IF(DAY(DATE(YEAR('Investicijų skaičiuoklė'!$E$10),MONTH('Investicijų skaičiuoklė'!$E$10)+(A538-1)*(12/p),DAY('Investicijų skaičiuoklė'!$E$10)))&lt;&gt;DAY('Investicijų skaičiuoklė'!$E$10),DATE(YEAR('Investicijų skaičiuoklė'!$E$10),MONTH('Investicijų skaičiuoklė'!$E$10)+A538*(12/p)+1,0),DATE(YEAR('Investicijų skaičiuoklė'!$E$10),MONTH('Investicijų skaičiuoklė'!$E$10)+A538*(12/p),DAY('Investicijų skaičiuoklė'!$E$10)))))))</f>
        <v/>
      </c>
      <c r="C538" s="29" t="str">
        <f t="shared" si="24"/>
        <v/>
      </c>
      <c r="D538" s="29" t="str">
        <f t="shared" si="25"/>
        <v/>
      </c>
      <c r="E538" s="29" t="str">
        <f>IF(A538="","",A+SUM($D$2:D537))</f>
        <v/>
      </c>
      <c r="F538" s="29" t="str">
        <f>IF(A538="","",SUM(D$1:D538)+PV)</f>
        <v/>
      </c>
      <c r="G538" s="29" t="str">
        <f>IF(A538="","",IF(INV_Parinktys!$B$17=INV_Parinktys!$A$10,I537*( (1+rate)^(B538-B537)-1 ),I537*rate))</f>
        <v/>
      </c>
      <c r="H538" s="29" t="str">
        <f>IF(D538="","",SUM(G$1:G538))</f>
        <v/>
      </c>
      <c r="I538" s="29" t="str">
        <f t="shared" si="26"/>
        <v/>
      </c>
      <c r="J538" s="28" t="str">
        <f ca="1">_xlfn.IFNA(INDEX(Paskola_LNT!$I$2:$I$1000,MATCH(INV_Lentele!B538,Paskola_LNT!$B$2:$B$1000,0)),IF(AND(J537&lt;&gt;"",A538&lt;&gt;""),J537,""))</f>
        <v/>
      </c>
    </row>
    <row r="539" spans="1:10" x14ac:dyDescent="0.25">
      <c r="A539" s="16" t="str">
        <f>IF(I538="","",IF(A538&gt;='Investicijų skaičiuoklė'!$E$9*p,"",A538+1))</f>
        <v/>
      </c>
      <c r="B539" s="27" t="str">
        <f>IF(A539="","",IF(p=52,B538+7,IF(p=26,B538+14,IF(p=24,IF(MOD(A539,2)=0,EDATE('Investicijų skaičiuoklė'!$E$10,A539/2),B538+14),IF(DAY(DATE(YEAR('Investicijų skaičiuoklė'!$E$10),MONTH('Investicijų skaičiuoklė'!$E$10)+(A539-1)*(12/p),DAY('Investicijų skaičiuoklė'!$E$10)))&lt;&gt;DAY('Investicijų skaičiuoklė'!$E$10),DATE(YEAR('Investicijų skaičiuoklė'!$E$10),MONTH('Investicijų skaičiuoklė'!$E$10)+A539*(12/p)+1,0),DATE(YEAR('Investicijų skaičiuoklė'!$E$10),MONTH('Investicijų skaičiuoklė'!$E$10)+A539*(12/p),DAY('Investicijų skaičiuoklė'!$E$10)))))))</f>
        <v/>
      </c>
      <c r="C539" s="29" t="str">
        <f t="shared" si="24"/>
        <v/>
      </c>
      <c r="D539" s="29" t="str">
        <f t="shared" si="25"/>
        <v/>
      </c>
      <c r="E539" s="29" t="str">
        <f>IF(A539="","",A+SUM($D$2:D538))</f>
        <v/>
      </c>
      <c r="F539" s="29" t="str">
        <f>IF(A539="","",SUM(D$1:D539)+PV)</f>
        <v/>
      </c>
      <c r="G539" s="29" t="str">
        <f>IF(A539="","",IF(INV_Parinktys!$B$17=INV_Parinktys!$A$10,I538*( (1+rate)^(B539-B538)-1 ),I538*rate))</f>
        <v/>
      </c>
      <c r="H539" s="29" t="str">
        <f>IF(D539="","",SUM(G$1:G539))</f>
        <v/>
      </c>
      <c r="I539" s="29" t="str">
        <f t="shared" si="26"/>
        <v/>
      </c>
      <c r="J539" s="28" t="str">
        <f ca="1">_xlfn.IFNA(INDEX(Paskola_LNT!$I$2:$I$1000,MATCH(INV_Lentele!B539,Paskola_LNT!$B$2:$B$1000,0)),IF(AND(J538&lt;&gt;"",A539&lt;&gt;""),J538,""))</f>
        <v/>
      </c>
    </row>
    <row r="540" spans="1:10" x14ac:dyDescent="0.25">
      <c r="A540" s="16" t="str">
        <f>IF(I539="","",IF(A539&gt;='Investicijų skaičiuoklė'!$E$9*p,"",A539+1))</f>
        <v/>
      </c>
      <c r="B540" s="27" t="str">
        <f>IF(A540="","",IF(p=52,B539+7,IF(p=26,B539+14,IF(p=24,IF(MOD(A540,2)=0,EDATE('Investicijų skaičiuoklė'!$E$10,A540/2),B539+14),IF(DAY(DATE(YEAR('Investicijų skaičiuoklė'!$E$10),MONTH('Investicijų skaičiuoklė'!$E$10)+(A540-1)*(12/p),DAY('Investicijų skaičiuoklė'!$E$10)))&lt;&gt;DAY('Investicijų skaičiuoklė'!$E$10),DATE(YEAR('Investicijų skaičiuoklė'!$E$10),MONTH('Investicijų skaičiuoklė'!$E$10)+A540*(12/p)+1,0),DATE(YEAR('Investicijų skaičiuoklė'!$E$10),MONTH('Investicijų skaičiuoklė'!$E$10)+A540*(12/p),DAY('Investicijų skaičiuoklė'!$E$10)))))))</f>
        <v/>
      </c>
      <c r="C540" s="29" t="str">
        <f t="shared" si="24"/>
        <v/>
      </c>
      <c r="D540" s="29" t="str">
        <f t="shared" si="25"/>
        <v/>
      </c>
      <c r="E540" s="29" t="str">
        <f>IF(A540="","",A+SUM($D$2:D539))</f>
        <v/>
      </c>
      <c r="F540" s="29" t="str">
        <f>IF(A540="","",SUM(D$1:D540)+PV)</f>
        <v/>
      </c>
      <c r="G540" s="29" t="str">
        <f>IF(A540="","",IF(INV_Parinktys!$B$17=INV_Parinktys!$A$10,I539*( (1+rate)^(B540-B539)-1 ),I539*rate))</f>
        <v/>
      </c>
      <c r="H540" s="29" t="str">
        <f>IF(D540="","",SUM(G$1:G540))</f>
        <v/>
      </c>
      <c r="I540" s="29" t="str">
        <f t="shared" si="26"/>
        <v/>
      </c>
      <c r="J540" s="28" t="str">
        <f ca="1">_xlfn.IFNA(INDEX(Paskola_LNT!$I$2:$I$1000,MATCH(INV_Lentele!B540,Paskola_LNT!$B$2:$B$1000,0)),IF(AND(J539&lt;&gt;"",A540&lt;&gt;""),J539,""))</f>
        <v/>
      </c>
    </row>
    <row r="541" spans="1:10" x14ac:dyDescent="0.25">
      <c r="A541" s="16" t="str">
        <f>IF(I540="","",IF(A540&gt;='Investicijų skaičiuoklė'!$E$9*p,"",A540+1))</f>
        <v/>
      </c>
      <c r="B541" s="27" t="str">
        <f>IF(A541="","",IF(p=52,B540+7,IF(p=26,B540+14,IF(p=24,IF(MOD(A541,2)=0,EDATE('Investicijų skaičiuoklė'!$E$10,A541/2),B540+14),IF(DAY(DATE(YEAR('Investicijų skaičiuoklė'!$E$10),MONTH('Investicijų skaičiuoklė'!$E$10)+(A541-1)*(12/p),DAY('Investicijų skaičiuoklė'!$E$10)))&lt;&gt;DAY('Investicijų skaičiuoklė'!$E$10),DATE(YEAR('Investicijų skaičiuoklė'!$E$10),MONTH('Investicijų skaičiuoklė'!$E$10)+A541*(12/p)+1,0),DATE(YEAR('Investicijų skaičiuoklė'!$E$10),MONTH('Investicijų skaičiuoklė'!$E$10)+A541*(12/p),DAY('Investicijų skaičiuoklė'!$E$10)))))))</f>
        <v/>
      </c>
      <c r="C541" s="29" t="str">
        <f t="shared" si="24"/>
        <v/>
      </c>
      <c r="D541" s="29" t="str">
        <f t="shared" si="25"/>
        <v/>
      </c>
      <c r="E541" s="29" t="str">
        <f>IF(A541="","",A+SUM($D$2:D540))</f>
        <v/>
      </c>
      <c r="F541" s="29" t="str">
        <f>IF(A541="","",SUM(D$1:D541)+PV)</f>
        <v/>
      </c>
      <c r="G541" s="29" t="str">
        <f>IF(A541="","",IF(INV_Parinktys!$B$17=INV_Parinktys!$A$10,I540*( (1+rate)^(B541-B540)-1 ),I540*rate))</f>
        <v/>
      </c>
      <c r="H541" s="29" t="str">
        <f>IF(D541="","",SUM(G$1:G541))</f>
        <v/>
      </c>
      <c r="I541" s="29" t="str">
        <f t="shared" si="26"/>
        <v/>
      </c>
      <c r="J541" s="28" t="str">
        <f ca="1">_xlfn.IFNA(INDEX(Paskola_LNT!$I$2:$I$1000,MATCH(INV_Lentele!B541,Paskola_LNT!$B$2:$B$1000,0)),IF(AND(J540&lt;&gt;"",A541&lt;&gt;""),J540,""))</f>
        <v/>
      </c>
    </row>
    <row r="542" spans="1:10" x14ac:dyDescent="0.25">
      <c r="A542" s="16" t="str">
        <f>IF(I541="","",IF(A541&gt;='Investicijų skaičiuoklė'!$E$9*p,"",A541+1))</f>
        <v/>
      </c>
      <c r="B542" s="27" t="str">
        <f>IF(A542="","",IF(p=52,B541+7,IF(p=26,B541+14,IF(p=24,IF(MOD(A542,2)=0,EDATE('Investicijų skaičiuoklė'!$E$10,A542/2),B541+14),IF(DAY(DATE(YEAR('Investicijų skaičiuoklė'!$E$10),MONTH('Investicijų skaičiuoklė'!$E$10)+(A542-1)*(12/p),DAY('Investicijų skaičiuoklė'!$E$10)))&lt;&gt;DAY('Investicijų skaičiuoklė'!$E$10),DATE(YEAR('Investicijų skaičiuoklė'!$E$10),MONTH('Investicijų skaičiuoklė'!$E$10)+A542*(12/p)+1,0),DATE(YEAR('Investicijų skaičiuoklė'!$E$10),MONTH('Investicijų skaičiuoklė'!$E$10)+A542*(12/p),DAY('Investicijų skaičiuoklė'!$E$10)))))))</f>
        <v/>
      </c>
      <c r="C542" s="29" t="str">
        <f t="shared" si="24"/>
        <v/>
      </c>
      <c r="D542" s="29" t="str">
        <f t="shared" si="25"/>
        <v/>
      </c>
      <c r="E542" s="29" t="str">
        <f>IF(A542="","",A+SUM($D$2:D541))</f>
        <v/>
      </c>
      <c r="F542" s="29" t="str">
        <f>IF(A542="","",SUM(D$1:D542)+PV)</f>
        <v/>
      </c>
      <c r="G542" s="29" t="str">
        <f>IF(A542="","",IF(INV_Parinktys!$B$17=INV_Parinktys!$A$10,I541*( (1+rate)^(B542-B541)-1 ),I541*rate))</f>
        <v/>
      </c>
      <c r="H542" s="29" t="str">
        <f>IF(D542="","",SUM(G$1:G542))</f>
        <v/>
      </c>
      <c r="I542" s="29" t="str">
        <f t="shared" si="26"/>
        <v/>
      </c>
      <c r="J542" s="28" t="str">
        <f ca="1">_xlfn.IFNA(INDEX(Paskola_LNT!$I$2:$I$1000,MATCH(INV_Lentele!B542,Paskola_LNT!$B$2:$B$1000,0)),IF(AND(J541&lt;&gt;"",A542&lt;&gt;""),J541,""))</f>
        <v/>
      </c>
    </row>
    <row r="543" spans="1:10" x14ac:dyDescent="0.25">
      <c r="A543" s="16" t="str">
        <f>IF(I542="","",IF(A542&gt;='Investicijų skaičiuoklė'!$E$9*p,"",A542+1))</f>
        <v/>
      </c>
      <c r="B543" s="27" t="str">
        <f>IF(A543="","",IF(p=52,B542+7,IF(p=26,B542+14,IF(p=24,IF(MOD(A543,2)=0,EDATE('Investicijų skaičiuoklė'!$E$10,A543/2),B542+14),IF(DAY(DATE(YEAR('Investicijų skaičiuoklė'!$E$10),MONTH('Investicijų skaičiuoklė'!$E$10)+(A543-1)*(12/p),DAY('Investicijų skaičiuoklė'!$E$10)))&lt;&gt;DAY('Investicijų skaičiuoklė'!$E$10),DATE(YEAR('Investicijų skaičiuoklė'!$E$10),MONTH('Investicijų skaičiuoklė'!$E$10)+A543*(12/p)+1,0),DATE(YEAR('Investicijų skaičiuoklė'!$E$10),MONTH('Investicijų skaičiuoklė'!$E$10)+A543*(12/p),DAY('Investicijų skaičiuoklė'!$E$10)))))))</f>
        <v/>
      </c>
      <c r="C543" s="29" t="str">
        <f t="shared" si="24"/>
        <v/>
      </c>
      <c r="D543" s="29" t="str">
        <f t="shared" si="25"/>
        <v/>
      </c>
      <c r="E543" s="29" t="str">
        <f>IF(A543="","",A+SUM($D$2:D542))</f>
        <v/>
      </c>
      <c r="F543" s="29" t="str">
        <f>IF(A543="","",SUM(D$1:D543)+PV)</f>
        <v/>
      </c>
      <c r="G543" s="29" t="str">
        <f>IF(A543="","",IF(INV_Parinktys!$B$17=INV_Parinktys!$A$10,I542*( (1+rate)^(B543-B542)-1 ),I542*rate))</f>
        <v/>
      </c>
      <c r="H543" s="29" t="str">
        <f>IF(D543="","",SUM(G$1:G543))</f>
        <v/>
      </c>
      <c r="I543" s="29" t="str">
        <f t="shared" si="26"/>
        <v/>
      </c>
      <c r="J543" s="28" t="str">
        <f ca="1">_xlfn.IFNA(INDEX(Paskola_LNT!$I$2:$I$1000,MATCH(INV_Lentele!B543,Paskola_LNT!$B$2:$B$1000,0)),IF(AND(J542&lt;&gt;"",A543&lt;&gt;""),J542,""))</f>
        <v/>
      </c>
    </row>
    <row r="544" spans="1:10" x14ac:dyDescent="0.25">
      <c r="A544" s="16" t="str">
        <f>IF(I543="","",IF(A543&gt;='Investicijų skaičiuoklė'!$E$9*p,"",A543+1))</f>
        <v/>
      </c>
      <c r="B544" s="27" t="str">
        <f>IF(A544="","",IF(p=52,B543+7,IF(p=26,B543+14,IF(p=24,IF(MOD(A544,2)=0,EDATE('Investicijų skaičiuoklė'!$E$10,A544/2),B543+14),IF(DAY(DATE(YEAR('Investicijų skaičiuoklė'!$E$10),MONTH('Investicijų skaičiuoklė'!$E$10)+(A544-1)*(12/p),DAY('Investicijų skaičiuoklė'!$E$10)))&lt;&gt;DAY('Investicijų skaičiuoklė'!$E$10),DATE(YEAR('Investicijų skaičiuoklė'!$E$10),MONTH('Investicijų skaičiuoklė'!$E$10)+A544*(12/p)+1,0),DATE(YEAR('Investicijų skaičiuoklė'!$E$10),MONTH('Investicijų skaičiuoklė'!$E$10)+A544*(12/p),DAY('Investicijų skaičiuoklė'!$E$10)))))))</f>
        <v/>
      </c>
      <c r="C544" s="29" t="str">
        <f t="shared" si="24"/>
        <v/>
      </c>
      <c r="D544" s="29" t="str">
        <f t="shared" si="25"/>
        <v/>
      </c>
      <c r="E544" s="29" t="str">
        <f>IF(A544="","",A+SUM($D$2:D543))</f>
        <v/>
      </c>
      <c r="F544" s="29" t="str">
        <f>IF(A544="","",SUM(D$1:D544)+PV)</f>
        <v/>
      </c>
      <c r="G544" s="29" t="str">
        <f>IF(A544="","",IF(INV_Parinktys!$B$17=INV_Parinktys!$A$10,I543*( (1+rate)^(B544-B543)-1 ),I543*rate))</f>
        <v/>
      </c>
      <c r="H544" s="29" t="str">
        <f>IF(D544="","",SUM(G$1:G544))</f>
        <v/>
      </c>
      <c r="I544" s="29" t="str">
        <f t="shared" si="26"/>
        <v/>
      </c>
      <c r="J544" s="28" t="str">
        <f ca="1">_xlfn.IFNA(INDEX(Paskola_LNT!$I$2:$I$1000,MATCH(INV_Lentele!B544,Paskola_LNT!$B$2:$B$1000,0)),IF(AND(J543&lt;&gt;"",A544&lt;&gt;""),J543,""))</f>
        <v/>
      </c>
    </row>
    <row r="545" spans="1:10" x14ac:dyDescent="0.25">
      <c r="A545" s="16" t="str">
        <f>IF(I544="","",IF(A544&gt;='Investicijų skaičiuoklė'!$E$9*p,"",A544+1))</f>
        <v/>
      </c>
      <c r="B545" s="27" t="str">
        <f>IF(A545="","",IF(p=52,B544+7,IF(p=26,B544+14,IF(p=24,IF(MOD(A545,2)=0,EDATE('Investicijų skaičiuoklė'!$E$10,A545/2),B544+14),IF(DAY(DATE(YEAR('Investicijų skaičiuoklė'!$E$10),MONTH('Investicijų skaičiuoklė'!$E$10)+(A545-1)*(12/p),DAY('Investicijų skaičiuoklė'!$E$10)))&lt;&gt;DAY('Investicijų skaičiuoklė'!$E$10),DATE(YEAR('Investicijų skaičiuoklė'!$E$10),MONTH('Investicijų skaičiuoklė'!$E$10)+A545*(12/p)+1,0),DATE(YEAR('Investicijų skaičiuoklė'!$E$10),MONTH('Investicijų skaičiuoklė'!$E$10)+A545*(12/p),DAY('Investicijų skaičiuoklė'!$E$10)))))))</f>
        <v/>
      </c>
      <c r="C545" s="29" t="str">
        <f t="shared" si="24"/>
        <v/>
      </c>
      <c r="D545" s="29" t="str">
        <f t="shared" si="25"/>
        <v/>
      </c>
      <c r="E545" s="29" t="str">
        <f>IF(A545="","",A+SUM($D$2:D544))</f>
        <v/>
      </c>
      <c r="F545" s="29" t="str">
        <f>IF(A545="","",SUM(D$1:D545)+PV)</f>
        <v/>
      </c>
      <c r="G545" s="29" t="str">
        <f>IF(A545="","",IF(INV_Parinktys!$B$17=INV_Parinktys!$A$10,I544*( (1+rate)^(B545-B544)-1 ),I544*rate))</f>
        <v/>
      </c>
      <c r="H545" s="29" t="str">
        <f>IF(D545="","",SUM(G$1:G545))</f>
        <v/>
      </c>
      <c r="I545" s="29" t="str">
        <f t="shared" si="26"/>
        <v/>
      </c>
      <c r="J545" s="28" t="str">
        <f ca="1">_xlfn.IFNA(INDEX(Paskola_LNT!$I$2:$I$1000,MATCH(INV_Lentele!B545,Paskola_LNT!$B$2:$B$1000,0)),IF(AND(J544&lt;&gt;"",A545&lt;&gt;""),J544,""))</f>
        <v/>
      </c>
    </row>
    <row r="546" spans="1:10" x14ac:dyDescent="0.25">
      <c r="A546" s="16" t="str">
        <f>IF(I545="","",IF(A545&gt;='Investicijų skaičiuoklė'!$E$9*p,"",A545+1))</f>
        <v/>
      </c>
      <c r="B546" s="27" t="str">
        <f>IF(A546="","",IF(p=52,B545+7,IF(p=26,B545+14,IF(p=24,IF(MOD(A546,2)=0,EDATE('Investicijų skaičiuoklė'!$E$10,A546/2),B545+14),IF(DAY(DATE(YEAR('Investicijų skaičiuoklė'!$E$10),MONTH('Investicijų skaičiuoklė'!$E$10)+(A546-1)*(12/p),DAY('Investicijų skaičiuoklė'!$E$10)))&lt;&gt;DAY('Investicijų skaičiuoklė'!$E$10),DATE(YEAR('Investicijų skaičiuoklė'!$E$10),MONTH('Investicijų skaičiuoklė'!$E$10)+A546*(12/p)+1,0),DATE(YEAR('Investicijų skaičiuoklė'!$E$10),MONTH('Investicijų skaičiuoklė'!$E$10)+A546*(12/p),DAY('Investicijų skaičiuoklė'!$E$10)))))))</f>
        <v/>
      </c>
      <c r="C546" s="29" t="str">
        <f t="shared" si="24"/>
        <v/>
      </c>
      <c r="D546" s="29" t="str">
        <f t="shared" si="25"/>
        <v/>
      </c>
      <c r="E546" s="29" t="str">
        <f>IF(A546="","",A+SUM($D$2:D545))</f>
        <v/>
      </c>
      <c r="F546" s="29" t="str">
        <f>IF(A546="","",SUM(D$1:D546)+PV)</f>
        <v/>
      </c>
      <c r="G546" s="29" t="str">
        <f>IF(A546="","",IF(INV_Parinktys!$B$17=INV_Parinktys!$A$10,I545*( (1+rate)^(B546-B545)-1 ),I545*rate))</f>
        <v/>
      </c>
      <c r="H546" s="29" t="str">
        <f>IF(D546="","",SUM(G$1:G546))</f>
        <v/>
      </c>
      <c r="I546" s="29" t="str">
        <f t="shared" si="26"/>
        <v/>
      </c>
      <c r="J546" s="28" t="str">
        <f ca="1">_xlfn.IFNA(INDEX(Paskola_LNT!$I$2:$I$1000,MATCH(INV_Lentele!B546,Paskola_LNT!$B$2:$B$1000,0)),IF(AND(J545&lt;&gt;"",A546&lt;&gt;""),J545,""))</f>
        <v/>
      </c>
    </row>
    <row r="547" spans="1:10" x14ac:dyDescent="0.25">
      <c r="A547" s="16" t="str">
        <f>IF(I546="","",IF(A546&gt;='Investicijų skaičiuoklė'!$E$9*p,"",A546+1))</f>
        <v/>
      </c>
      <c r="B547" s="27" t="str">
        <f>IF(A547="","",IF(p=52,B546+7,IF(p=26,B546+14,IF(p=24,IF(MOD(A547,2)=0,EDATE('Investicijų skaičiuoklė'!$E$10,A547/2),B546+14),IF(DAY(DATE(YEAR('Investicijų skaičiuoklė'!$E$10),MONTH('Investicijų skaičiuoklė'!$E$10)+(A547-1)*(12/p),DAY('Investicijų skaičiuoklė'!$E$10)))&lt;&gt;DAY('Investicijų skaičiuoklė'!$E$10),DATE(YEAR('Investicijų skaičiuoklė'!$E$10),MONTH('Investicijų skaičiuoklė'!$E$10)+A547*(12/p)+1,0),DATE(YEAR('Investicijų skaičiuoklė'!$E$10),MONTH('Investicijų skaičiuoklė'!$E$10)+A547*(12/p),DAY('Investicijų skaičiuoklė'!$E$10)))))))</f>
        <v/>
      </c>
      <c r="C547" s="29" t="str">
        <f t="shared" si="24"/>
        <v/>
      </c>
      <c r="D547" s="29" t="str">
        <f t="shared" si="25"/>
        <v/>
      </c>
      <c r="E547" s="29" t="str">
        <f>IF(A547="","",A+SUM($D$2:D546))</f>
        <v/>
      </c>
      <c r="F547" s="29" t="str">
        <f>IF(A547="","",SUM(D$1:D547)+PV)</f>
        <v/>
      </c>
      <c r="G547" s="29" t="str">
        <f>IF(A547="","",IF(INV_Parinktys!$B$17=INV_Parinktys!$A$10,I546*( (1+rate)^(B547-B546)-1 ),I546*rate))</f>
        <v/>
      </c>
      <c r="H547" s="29" t="str">
        <f>IF(D547="","",SUM(G$1:G547))</f>
        <v/>
      </c>
      <c r="I547" s="29" t="str">
        <f t="shared" si="26"/>
        <v/>
      </c>
      <c r="J547" s="28" t="str">
        <f ca="1">_xlfn.IFNA(INDEX(Paskola_LNT!$I$2:$I$1000,MATCH(INV_Lentele!B547,Paskola_LNT!$B$2:$B$1000,0)),IF(AND(J546&lt;&gt;"",A547&lt;&gt;""),J546,""))</f>
        <v/>
      </c>
    </row>
    <row r="548" spans="1:10" x14ac:dyDescent="0.25">
      <c r="A548" s="16" t="str">
        <f>IF(I547="","",IF(A547&gt;='Investicijų skaičiuoklė'!$E$9*p,"",A547+1))</f>
        <v/>
      </c>
      <c r="B548" s="27" t="str">
        <f>IF(A548="","",IF(p=52,B547+7,IF(p=26,B547+14,IF(p=24,IF(MOD(A548,2)=0,EDATE('Investicijų skaičiuoklė'!$E$10,A548/2),B547+14),IF(DAY(DATE(YEAR('Investicijų skaičiuoklė'!$E$10),MONTH('Investicijų skaičiuoklė'!$E$10)+(A548-1)*(12/p),DAY('Investicijų skaičiuoklė'!$E$10)))&lt;&gt;DAY('Investicijų skaičiuoklė'!$E$10),DATE(YEAR('Investicijų skaičiuoklė'!$E$10),MONTH('Investicijų skaičiuoklė'!$E$10)+A548*(12/p)+1,0),DATE(YEAR('Investicijų skaičiuoklė'!$E$10),MONTH('Investicijų skaičiuoklė'!$E$10)+A548*(12/p),DAY('Investicijų skaičiuoklė'!$E$10)))))))</f>
        <v/>
      </c>
      <c r="C548" s="29" t="str">
        <f t="shared" si="24"/>
        <v/>
      </c>
      <c r="D548" s="29" t="str">
        <f t="shared" si="25"/>
        <v/>
      </c>
      <c r="E548" s="29" t="str">
        <f>IF(A548="","",A+SUM($D$2:D547))</f>
        <v/>
      </c>
      <c r="F548" s="29" t="str">
        <f>IF(A548="","",SUM(D$1:D548)+PV)</f>
        <v/>
      </c>
      <c r="G548" s="29" t="str">
        <f>IF(A548="","",IF(INV_Parinktys!$B$17=INV_Parinktys!$A$10,I547*( (1+rate)^(B548-B547)-1 ),I547*rate))</f>
        <v/>
      </c>
      <c r="H548" s="29" t="str">
        <f>IF(D548="","",SUM(G$1:G548))</f>
        <v/>
      </c>
      <c r="I548" s="29" t="str">
        <f t="shared" si="26"/>
        <v/>
      </c>
      <c r="J548" s="28" t="str">
        <f ca="1">_xlfn.IFNA(INDEX(Paskola_LNT!$I$2:$I$1000,MATCH(INV_Lentele!B548,Paskola_LNT!$B$2:$B$1000,0)),IF(AND(J547&lt;&gt;"",A548&lt;&gt;""),J547,""))</f>
        <v/>
      </c>
    </row>
    <row r="549" spans="1:10" x14ac:dyDescent="0.25">
      <c r="A549" s="16" t="str">
        <f>IF(I548="","",IF(A548&gt;='Investicijų skaičiuoklė'!$E$9*p,"",A548+1))</f>
        <v/>
      </c>
      <c r="B549" s="27" t="str">
        <f>IF(A549="","",IF(p=52,B548+7,IF(p=26,B548+14,IF(p=24,IF(MOD(A549,2)=0,EDATE('Investicijų skaičiuoklė'!$E$10,A549/2),B548+14),IF(DAY(DATE(YEAR('Investicijų skaičiuoklė'!$E$10),MONTH('Investicijų skaičiuoklė'!$E$10)+(A549-1)*(12/p),DAY('Investicijų skaičiuoklė'!$E$10)))&lt;&gt;DAY('Investicijų skaičiuoklė'!$E$10),DATE(YEAR('Investicijų skaičiuoklė'!$E$10),MONTH('Investicijų skaičiuoklė'!$E$10)+A549*(12/p)+1,0),DATE(YEAR('Investicijų skaičiuoklė'!$E$10),MONTH('Investicijų skaičiuoklė'!$E$10)+A549*(12/p),DAY('Investicijų skaičiuoklė'!$E$10)))))))</f>
        <v/>
      </c>
      <c r="C549" s="29" t="str">
        <f t="shared" si="24"/>
        <v/>
      </c>
      <c r="D549" s="29" t="str">
        <f t="shared" si="25"/>
        <v/>
      </c>
      <c r="E549" s="29" t="str">
        <f>IF(A549="","",A+SUM($D$2:D548))</f>
        <v/>
      </c>
      <c r="F549" s="29" t="str">
        <f>IF(A549="","",SUM(D$1:D549)+PV)</f>
        <v/>
      </c>
      <c r="G549" s="29" t="str">
        <f>IF(A549="","",IF(INV_Parinktys!$B$17=INV_Parinktys!$A$10,I548*( (1+rate)^(B549-B548)-1 ),I548*rate))</f>
        <v/>
      </c>
      <c r="H549" s="29" t="str">
        <f>IF(D549="","",SUM(G$1:G549))</f>
        <v/>
      </c>
      <c r="I549" s="29" t="str">
        <f t="shared" si="26"/>
        <v/>
      </c>
      <c r="J549" s="28" t="str">
        <f ca="1">_xlfn.IFNA(INDEX(Paskola_LNT!$I$2:$I$1000,MATCH(INV_Lentele!B549,Paskola_LNT!$B$2:$B$1000,0)),IF(AND(J548&lt;&gt;"",A549&lt;&gt;""),J548,""))</f>
        <v/>
      </c>
    </row>
    <row r="550" spans="1:10" x14ac:dyDescent="0.25">
      <c r="A550" s="16" t="str">
        <f>IF(I549="","",IF(A549&gt;='Investicijų skaičiuoklė'!$E$9*p,"",A549+1))</f>
        <v/>
      </c>
      <c r="B550" s="27" t="str">
        <f>IF(A550="","",IF(p=52,B549+7,IF(p=26,B549+14,IF(p=24,IF(MOD(A550,2)=0,EDATE('Investicijų skaičiuoklė'!$E$10,A550/2),B549+14),IF(DAY(DATE(YEAR('Investicijų skaičiuoklė'!$E$10),MONTH('Investicijų skaičiuoklė'!$E$10)+(A550-1)*(12/p),DAY('Investicijų skaičiuoklė'!$E$10)))&lt;&gt;DAY('Investicijų skaičiuoklė'!$E$10),DATE(YEAR('Investicijų skaičiuoklė'!$E$10),MONTH('Investicijų skaičiuoklė'!$E$10)+A550*(12/p)+1,0),DATE(YEAR('Investicijų skaičiuoklė'!$E$10),MONTH('Investicijų skaičiuoklė'!$E$10)+A550*(12/p),DAY('Investicijų skaičiuoklė'!$E$10)))))))</f>
        <v/>
      </c>
      <c r="C550" s="29" t="str">
        <f t="shared" si="24"/>
        <v/>
      </c>
      <c r="D550" s="29" t="str">
        <f t="shared" si="25"/>
        <v/>
      </c>
      <c r="E550" s="29" t="str">
        <f>IF(A550="","",A+SUM($D$2:D549))</f>
        <v/>
      </c>
      <c r="F550" s="29" t="str">
        <f>IF(A550="","",SUM(D$1:D550)+PV)</f>
        <v/>
      </c>
      <c r="G550" s="29" t="str">
        <f>IF(A550="","",IF(INV_Parinktys!$B$17=INV_Parinktys!$A$10,I549*( (1+rate)^(B550-B549)-1 ),I549*rate))</f>
        <v/>
      </c>
      <c r="H550" s="29" t="str">
        <f>IF(D550="","",SUM(G$1:G550))</f>
        <v/>
      </c>
      <c r="I550" s="29" t="str">
        <f t="shared" si="26"/>
        <v/>
      </c>
      <c r="J550" s="28" t="str">
        <f ca="1">_xlfn.IFNA(INDEX(Paskola_LNT!$I$2:$I$1000,MATCH(INV_Lentele!B550,Paskola_LNT!$B$2:$B$1000,0)),IF(AND(J549&lt;&gt;"",A550&lt;&gt;""),J549,""))</f>
        <v/>
      </c>
    </row>
    <row r="551" spans="1:10" x14ac:dyDescent="0.25">
      <c r="A551" s="16" t="str">
        <f>IF(I550="","",IF(A550&gt;='Investicijų skaičiuoklė'!$E$9*p,"",A550+1))</f>
        <v/>
      </c>
      <c r="B551" s="27" t="str">
        <f>IF(A551="","",IF(p=52,B550+7,IF(p=26,B550+14,IF(p=24,IF(MOD(A551,2)=0,EDATE('Investicijų skaičiuoklė'!$E$10,A551/2),B550+14),IF(DAY(DATE(YEAR('Investicijų skaičiuoklė'!$E$10),MONTH('Investicijų skaičiuoklė'!$E$10)+(A551-1)*(12/p),DAY('Investicijų skaičiuoklė'!$E$10)))&lt;&gt;DAY('Investicijų skaičiuoklė'!$E$10),DATE(YEAR('Investicijų skaičiuoklė'!$E$10),MONTH('Investicijų skaičiuoklė'!$E$10)+A551*(12/p)+1,0),DATE(YEAR('Investicijų skaičiuoklė'!$E$10),MONTH('Investicijų skaičiuoklė'!$E$10)+A551*(12/p),DAY('Investicijų skaičiuoklė'!$E$10)))))))</f>
        <v/>
      </c>
      <c r="C551" s="29" t="str">
        <f t="shared" si="24"/>
        <v/>
      </c>
      <c r="D551" s="29" t="str">
        <f t="shared" si="25"/>
        <v/>
      </c>
      <c r="E551" s="29" t="str">
        <f>IF(A551="","",A+SUM($D$2:D550))</f>
        <v/>
      </c>
      <c r="F551" s="29" t="str">
        <f>IF(A551="","",SUM(D$1:D551)+PV)</f>
        <v/>
      </c>
      <c r="G551" s="29" t="str">
        <f>IF(A551="","",IF(INV_Parinktys!$B$17=INV_Parinktys!$A$10,I550*( (1+rate)^(B551-B550)-1 ),I550*rate))</f>
        <v/>
      </c>
      <c r="H551" s="29" t="str">
        <f>IF(D551="","",SUM(G$1:G551))</f>
        <v/>
      </c>
      <c r="I551" s="29" t="str">
        <f t="shared" si="26"/>
        <v/>
      </c>
      <c r="J551" s="28" t="str">
        <f ca="1">_xlfn.IFNA(INDEX(Paskola_LNT!$I$2:$I$1000,MATCH(INV_Lentele!B551,Paskola_LNT!$B$2:$B$1000,0)),IF(AND(J550&lt;&gt;"",A551&lt;&gt;""),J550,""))</f>
        <v/>
      </c>
    </row>
    <row r="552" spans="1:10" x14ac:dyDescent="0.25">
      <c r="A552" s="16" t="str">
        <f>IF(I551="","",IF(A551&gt;='Investicijų skaičiuoklė'!$E$9*p,"",A551+1))</f>
        <v/>
      </c>
      <c r="B552" s="27" t="str">
        <f>IF(A552="","",IF(p=52,B551+7,IF(p=26,B551+14,IF(p=24,IF(MOD(A552,2)=0,EDATE('Investicijų skaičiuoklė'!$E$10,A552/2),B551+14),IF(DAY(DATE(YEAR('Investicijų skaičiuoklė'!$E$10),MONTH('Investicijų skaičiuoklė'!$E$10)+(A552-1)*(12/p),DAY('Investicijų skaičiuoklė'!$E$10)))&lt;&gt;DAY('Investicijų skaičiuoklė'!$E$10),DATE(YEAR('Investicijų skaičiuoklė'!$E$10),MONTH('Investicijų skaičiuoklė'!$E$10)+A552*(12/p)+1,0),DATE(YEAR('Investicijų skaičiuoklė'!$E$10),MONTH('Investicijų skaičiuoklė'!$E$10)+A552*(12/p),DAY('Investicijų skaičiuoklė'!$E$10)))))))</f>
        <v/>
      </c>
      <c r="C552" s="29" t="str">
        <f t="shared" si="24"/>
        <v/>
      </c>
      <c r="D552" s="29" t="str">
        <f t="shared" si="25"/>
        <v/>
      </c>
      <c r="E552" s="29" t="str">
        <f>IF(A552="","",A+SUM($D$2:D551))</f>
        <v/>
      </c>
      <c r="F552" s="29" t="str">
        <f>IF(A552="","",SUM(D$1:D552)+PV)</f>
        <v/>
      </c>
      <c r="G552" s="29" t="str">
        <f>IF(A552="","",IF(INV_Parinktys!$B$17=INV_Parinktys!$A$10,I551*( (1+rate)^(B552-B551)-1 ),I551*rate))</f>
        <v/>
      </c>
      <c r="H552" s="29" t="str">
        <f>IF(D552="","",SUM(G$1:G552))</f>
        <v/>
      </c>
      <c r="I552" s="29" t="str">
        <f t="shared" si="26"/>
        <v/>
      </c>
      <c r="J552" s="28" t="str">
        <f ca="1">_xlfn.IFNA(INDEX(Paskola_LNT!$I$2:$I$1000,MATCH(INV_Lentele!B552,Paskola_LNT!$B$2:$B$1000,0)),IF(AND(J551&lt;&gt;"",A552&lt;&gt;""),J551,""))</f>
        <v/>
      </c>
    </row>
    <row r="553" spans="1:10" x14ac:dyDescent="0.25">
      <c r="A553" s="16" t="str">
        <f>IF(I552="","",IF(A552&gt;='Investicijų skaičiuoklė'!$E$9*p,"",A552+1))</f>
        <v/>
      </c>
      <c r="B553" s="27" t="str">
        <f>IF(A553="","",IF(p=52,B552+7,IF(p=26,B552+14,IF(p=24,IF(MOD(A553,2)=0,EDATE('Investicijų skaičiuoklė'!$E$10,A553/2),B552+14),IF(DAY(DATE(YEAR('Investicijų skaičiuoklė'!$E$10),MONTH('Investicijų skaičiuoklė'!$E$10)+(A553-1)*(12/p),DAY('Investicijų skaičiuoklė'!$E$10)))&lt;&gt;DAY('Investicijų skaičiuoklė'!$E$10),DATE(YEAR('Investicijų skaičiuoklė'!$E$10),MONTH('Investicijų skaičiuoklė'!$E$10)+A553*(12/p)+1,0),DATE(YEAR('Investicijų skaičiuoklė'!$E$10),MONTH('Investicijų skaičiuoklė'!$E$10)+A553*(12/p),DAY('Investicijų skaičiuoklė'!$E$10)))))))</f>
        <v/>
      </c>
      <c r="C553" s="29" t="str">
        <f t="shared" si="24"/>
        <v/>
      </c>
      <c r="D553" s="29" t="str">
        <f t="shared" si="25"/>
        <v/>
      </c>
      <c r="E553" s="29" t="str">
        <f>IF(A553="","",A+SUM($D$2:D552))</f>
        <v/>
      </c>
      <c r="F553" s="29" t="str">
        <f>IF(A553="","",SUM(D$1:D553)+PV)</f>
        <v/>
      </c>
      <c r="G553" s="29" t="str">
        <f>IF(A553="","",IF(INV_Parinktys!$B$17=INV_Parinktys!$A$10,I552*( (1+rate)^(B553-B552)-1 ),I552*rate))</f>
        <v/>
      </c>
      <c r="H553" s="29" t="str">
        <f>IF(D553="","",SUM(G$1:G553))</f>
        <v/>
      </c>
      <c r="I553" s="29" t="str">
        <f t="shared" si="26"/>
        <v/>
      </c>
      <c r="J553" s="28" t="str">
        <f ca="1">_xlfn.IFNA(INDEX(Paskola_LNT!$I$2:$I$1000,MATCH(INV_Lentele!B553,Paskola_LNT!$B$2:$B$1000,0)),IF(AND(J552&lt;&gt;"",A553&lt;&gt;""),J552,""))</f>
        <v/>
      </c>
    </row>
    <row r="554" spans="1:10" x14ac:dyDescent="0.25">
      <c r="A554" s="16" t="str">
        <f>IF(I553="","",IF(A553&gt;='Investicijų skaičiuoklė'!$E$9*p,"",A553+1))</f>
        <v/>
      </c>
      <c r="B554" s="27" t="str">
        <f>IF(A554="","",IF(p=52,B553+7,IF(p=26,B553+14,IF(p=24,IF(MOD(A554,2)=0,EDATE('Investicijų skaičiuoklė'!$E$10,A554/2),B553+14),IF(DAY(DATE(YEAR('Investicijų skaičiuoklė'!$E$10),MONTH('Investicijų skaičiuoklė'!$E$10)+(A554-1)*(12/p),DAY('Investicijų skaičiuoklė'!$E$10)))&lt;&gt;DAY('Investicijų skaičiuoklė'!$E$10),DATE(YEAR('Investicijų skaičiuoklė'!$E$10),MONTH('Investicijų skaičiuoklė'!$E$10)+A554*(12/p)+1,0),DATE(YEAR('Investicijų skaičiuoklė'!$E$10),MONTH('Investicijų skaičiuoklė'!$E$10)+A554*(12/p),DAY('Investicijų skaičiuoklė'!$E$10)))))))</f>
        <v/>
      </c>
      <c r="C554" s="29" t="str">
        <f t="shared" si="24"/>
        <v/>
      </c>
      <c r="D554" s="29" t="str">
        <f t="shared" si="25"/>
        <v/>
      </c>
      <c r="E554" s="29" t="str">
        <f>IF(A554="","",A+SUM($D$2:D553))</f>
        <v/>
      </c>
      <c r="F554" s="29" t="str">
        <f>IF(A554="","",SUM(D$1:D554)+PV)</f>
        <v/>
      </c>
      <c r="G554" s="29" t="str">
        <f>IF(A554="","",IF(INV_Parinktys!$B$17=INV_Parinktys!$A$10,I553*( (1+rate)^(B554-B553)-1 ),I553*rate))</f>
        <v/>
      </c>
      <c r="H554" s="29" t="str">
        <f>IF(D554="","",SUM(G$1:G554))</f>
        <v/>
      </c>
      <c r="I554" s="29" t="str">
        <f t="shared" si="26"/>
        <v/>
      </c>
      <c r="J554" s="28" t="str">
        <f ca="1">_xlfn.IFNA(INDEX(Paskola_LNT!$I$2:$I$1000,MATCH(INV_Lentele!B554,Paskola_LNT!$B$2:$B$1000,0)),IF(AND(J553&lt;&gt;"",A554&lt;&gt;""),J553,""))</f>
        <v/>
      </c>
    </row>
    <row r="555" spans="1:10" x14ac:dyDescent="0.25">
      <c r="A555" s="16" t="str">
        <f>IF(I554="","",IF(A554&gt;='Investicijų skaičiuoklė'!$E$9*p,"",A554+1))</f>
        <v/>
      </c>
      <c r="B555" s="27" t="str">
        <f>IF(A555="","",IF(p=52,B554+7,IF(p=26,B554+14,IF(p=24,IF(MOD(A555,2)=0,EDATE('Investicijų skaičiuoklė'!$E$10,A555/2),B554+14),IF(DAY(DATE(YEAR('Investicijų skaičiuoklė'!$E$10),MONTH('Investicijų skaičiuoklė'!$E$10)+(A555-1)*(12/p),DAY('Investicijų skaičiuoklė'!$E$10)))&lt;&gt;DAY('Investicijų skaičiuoklė'!$E$10),DATE(YEAR('Investicijų skaičiuoklė'!$E$10),MONTH('Investicijų skaičiuoklė'!$E$10)+A555*(12/p)+1,0),DATE(YEAR('Investicijų skaičiuoklė'!$E$10),MONTH('Investicijų skaičiuoklė'!$E$10)+A555*(12/p),DAY('Investicijų skaičiuoklė'!$E$10)))))))</f>
        <v/>
      </c>
      <c r="C555" s="29" t="str">
        <f t="shared" si="24"/>
        <v/>
      </c>
      <c r="D555" s="29" t="str">
        <f t="shared" si="25"/>
        <v/>
      </c>
      <c r="E555" s="29" t="str">
        <f>IF(A555="","",A+SUM($D$2:D554))</f>
        <v/>
      </c>
      <c r="F555" s="29" t="str">
        <f>IF(A555="","",SUM(D$1:D555)+PV)</f>
        <v/>
      </c>
      <c r="G555" s="29" t="str">
        <f>IF(A555="","",IF(INV_Parinktys!$B$17=INV_Parinktys!$A$10,I554*( (1+rate)^(B555-B554)-1 ),I554*rate))</f>
        <v/>
      </c>
      <c r="H555" s="29" t="str">
        <f>IF(D555="","",SUM(G$1:G555))</f>
        <v/>
      </c>
      <c r="I555" s="29" t="str">
        <f t="shared" si="26"/>
        <v/>
      </c>
      <c r="J555" s="28" t="str">
        <f ca="1">_xlfn.IFNA(INDEX(Paskola_LNT!$I$2:$I$1000,MATCH(INV_Lentele!B555,Paskola_LNT!$B$2:$B$1000,0)),IF(AND(J554&lt;&gt;"",A555&lt;&gt;""),J554,""))</f>
        <v/>
      </c>
    </row>
    <row r="556" spans="1:10" x14ac:dyDescent="0.25">
      <c r="A556" s="16" t="str">
        <f>IF(I555="","",IF(A555&gt;='Investicijų skaičiuoklė'!$E$9*p,"",A555+1))</f>
        <v/>
      </c>
      <c r="B556" s="27" t="str">
        <f>IF(A556="","",IF(p=52,B555+7,IF(p=26,B555+14,IF(p=24,IF(MOD(A556,2)=0,EDATE('Investicijų skaičiuoklė'!$E$10,A556/2),B555+14),IF(DAY(DATE(YEAR('Investicijų skaičiuoklė'!$E$10),MONTH('Investicijų skaičiuoklė'!$E$10)+(A556-1)*(12/p),DAY('Investicijų skaičiuoklė'!$E$10)))&lt;&gt;DAY('Investicijų skaičiuoklė'!$E$10),DATE(YEAR('Investicijų skaičiuoklė'!$E$10),MONTH('Investicijų skaičiuoklė'!$E$10)+A556*(12/p)+1,0),DATE(YEAR('Investicijų skaičiuoklė'!$E$10),MONTH('Investicijų skaičiuoklė'!$E$10)+A556*(12/p),DAY('Investicijų skaičiuoklė'!$E$10)))))))</f>
        <v/>
      </c>
      <c r="C556" s="29" t="str">
        <f t="shared" si="24"/>
        <v/>
      </c>
      <c r="D556" s="29" t="str">
        <f t="shared" si="25"/>
        <v/>
      </c>
      <c r="E556" s="29" t="str">
        <f>IF(A556="","",A+SUM($D$2:D555))</f>
        <v/>
      </c>
      <c r="F556" s="29" t="str">
        <f>IF(A556="","",SUM(D$1:D556)+PV)</f>
        <v/>
      </c>
      <c r="G556" s="29" t="str">
        <f>IF(A556="","",IF(INV_Parinktys!$B$17=INV_Parinktys!$A$10,I555*( (1+rate)^(B556-B555)-1 ),I555*rate))</f>
        <v/>
      </c>
      <c r="H556" s="29" t="str">
        <f>IF(D556="","",SUM(G$1:G556))</f>
        <v/>
      </c>
      <c r="I556" s="29" t="str">
        <f t="shared" si="26"/>
        <v/>
      </c>
      <c r="J556" s="28" t="str">
        <f ca="1">_xlfn.IFNA(INDEX(Paskola_LNT!$I$2:$I$1000,MATCH(INV_Lentele!B556,Paskola_LNT!$B$2:$B$1000,0)),IF(AND(J555&lt;&gt;"",A556&lt;&gt;""),J555,""))</f>
        <v/>
      </c>
    </row>
    <row r="557" spans="1:10" x14ac:dyDescent="0.25">
      <c r="A557" s="16" t="str">
        <f>IF(I556="","",IF(A556&gt;='Investicijų skaičiuoklė'!$E$9*p,"",A556+1))</f>
        <v/>
      </c>
      <c r="B557" s="27" t="str">
        <f>IF(A557="","",IF(p=52,B556+7,IF(p=26,B556+14,IF(p=24,IF(MOD(A557,2)=0,EDATE('Investicijų skaičiuoklė'!$E$10,A557/2),B556+14),IF(DAY(DATE(YEAR('Investicijų skaičiuoklė'!$E$10),MONTH('Investicijų skaičiuoklė'!$E$10)+(A557-1)*(12/p),DAY('Investicijų skaičiuoklė'!$E$10)))&lt;&gt;DAY('Investicijų skaičiuoklė'!$E$10),DATE(YEAR('Investicijų skaičiuoklė'!$E$10),MONTH('Investicijų skaičiuoklė'!$E$10)+A557*(12/p)+1,0),DATE(YEAR('Investicijų skaičiuoklė'!$E$10),MONTH('Investicijų skaičiuoklė'!$E$10)+A557*(12/p),DAY('Investicijų skaičiuoklė'!$E$10)))))))</f>
        <v/>
      </c>
      <c r="C557" s="29" t="str">
        <f t="shared" si="24"/>
        <v/>
      </c>
      <c r="D557" s="29" t="str">
        <f t="shared" si="25"/>
        <v/>
      </c>
      <c r="E557" s="29" t="str">
        <f>IF(A557="","",A+SUM($D$2:D556))</f>
        <v/>
      </c>
      <c r="F557" s="29" t="str">
        <f>IF(A557="","",SUM(D$1:D557)+PV)</f>
        <v/>
      </c>
      <c r="G557" s="29" t="str">
        <f>IF(A557="","",IF(INV_Parinktys!$B$17=INV_Parinktys!$A$10,I556*( (1+rate)^(B557-B556)-1 ),I556*rate))</f>
        <v/>
      </c>
      <c r="H557" s="29" t="str">
        <f>IF(D557="","",SUM(G$1:G557))</f>
        <v/>
      </c>
      <c r="I557" s="29" t="str">
        <f t="shared" si="26"/>
        <v/>
      </c>
      <c r="J557" s="28" t="str">
        <f ca="1">_xlfn.IFNA(INDEX(Paskola_LNT!$I$2:$I$1000,MATCH(INV_Lentele!B557,Paskola_LNT!$B$2:$B$1000,0)),IF(AND(J556&lt;&gt;"",A557&lt;&gt;""),J556,""))</f>
        <v/>
      </c>
    </row>
    <row r="558" spans="1:10" x14ac:dyDescent="0.25">
      <c r="A558" s="16" t="str">
        <f>IF(I557="","",IF(A557&gt;='Investicijų skaičiuoklė'!$E$9*p,"",A557+1))</f>
        <v/>
      </c>
      <c r="B558" s="27" t="str">
        <f>IF(A558="","",IF(p=52,B557+7,IF(p=26,B557+14,IF(p=24,IF(MOD(A558,2)=0,EDATE('Investicijų skaičiuoklė'!$E$10,A558/2),B557+14),IF(DAY(DATE(YEAR('Investicijų skaičiuoklė'!$E$10),MONTH('Investicijų skaičiuoklė'!$E$10)+(A558-1)*(12/p),DAY('Investicijų skaičiuoklė'!$E$10)))&lt;&gt;DAY('Investicijų skaičiuoklė'!$E$10),DATE(YEAR('Investicijų skaičiuoklė'!$E$10),MONTH('Investicijų skaičiuoklė'!$E$10)+A558*(12/p)+1,0),DATE(YEAR('Investicijų skaičiuoklė'!$E$10),MONTH('Investicijų skaičiuoklė'!$E$10)+A558*(12/p),DAY('Investicijų skaičiuoklė'!$E$10)))))))</f>
        <v/>
      </c>
      <c r="C558" s="29" t="str">
        <f t="shared" si="24"/>
        <v/>
      </c>
      <c r="D558" s="29" t="str">
        <f t="shared" si="25"/>
        <v/>
      </c>
      <c r="E558" s="29" t="str">
        <f>IF(A558="","",A+SUM($D$2:D557))</f>
        <v/>
      </c>
      <c r="F558" s="29" t="str">
        <f>IF(A558="","",SUM(D$1:D558)+PV)</f>
        <v/>
      </c>
      <c r="G558" s="29" t="str">
        <f>IF(A558="","",IF(INV_Parinktys!$B$17=INV_Parinktys!$A$10,I557*( (1+rate)^(B558-B557)-1 ),I557*rate))</f>
        <v/>
      </c>
      <c r="H558" s="29" t="str">
        <f>IF(D558="","",SUM(G$1:G558))</f>
        <v/>
      </c>
      <c r="I558" s="29" t="str">
        <f t="shared" si="26"/>
        <v/>
      </c>
      <c r="J558" s="28" t="str">
        <f ca="1">_xlfn.IFNA(INDEX(Paskola_LNT!$I$2:$I$1000,MATCH(INV_Lentele!B558,Paskola_LNT!$B$2:$B$1000,0)),IF(AND(J557&lt;&gt;"",A558&lt;&gt;""),J557,""))</f>
        <v/>
      </c>
    </row>
    <row r="559" spans="1:10" x14ac:dyDescent="0.25">
      <c r="A559" s="16" t="str">
        <f>IF(I558="","",IF(A558&gt;='Investicijų skaičiuoklė'!$E$9*p,"",A558+1))</f>
        <v/>
      </c>
      <c r="B559" s="27" t="str">
        <f>IF(A559="","",IF(p=52,B558+7,IF(p=26,B558+14,IF(p=24,IF(MOD(A559,2)=0,EDATE('Investicijų skaičiuoklė'!$E$10,A559/2),B558+14),IF(DAY(DATE(YEAR('Investicijų skaičiuoklė'!$E$10),MONTH('Investicijų skaičiuoklė'!$E$10)+(A559-1)*(12/p),DAY('Investicijų skaičiuoklė'!$E$10)))&lt;&gt;DAY('Investicijų skaičiuoklė'!$E$10),DATE(YEAR('Investicijų skaičiuoklė'!$E$10),MONTH('Investicijų skaičiuoklė'!$E$10)+A559*(12/p)+1,0),DATE(YEAR('Investicijų skaičiuoklė'!$E$10),MONTH('Investicijų skaičiuoklė'!$E$10)+A559*(12/p),DAY('Investicijų skaičiuoklė'!$E$10)))))))</f>
        <v/>
      </c>
      <c r="C559" s="29" t="str">
        <f t="shared" si="24"/>
        <v/>
      </c>
      <c r="D559" s="29" t="str">
        <f t="shared" si="25"/>
        <v/>
      </c>
      <c r="E559" s="29" t="str">
        <f>IF(A559="","",A+SUM($D$2:D558))</f>
        <v/>
      </c>
      <c r="F559" s="29" t="str">
        <f>IF(A559="","",SUM(D$1:D559)+PV)</f>
        <v/>
      </c>
      <c r="G559" s="29" t="str">
        <f>IF(A559="","",IF(INV_Parinktys!$B$17=INV_Parinktys!$A$10,I558*( (1+rate)^(B559-B558)-1 ),I558*rate))</f>
        <v/>
      </c>
      <c r="H559" s="29" t="str">
        <f>IF(D559="","",SUM(G$1:G559))</f>
        <v/>
      </c>
      <c r="I559" s="29" t="str">
        <f t="shared" si="26"/>
        <v/>
      </c>
      <c r="J559" s="28" t="str">
        <f ca="1">_xlfn.IFNA(INDEX(Paskola_LNT!$I$2:$I$1000,MATCH(INV_Lentele!B559,Paskola_LNT!$B$2:$B$1000,0)),IF(AND(J558&lt;&gt;"",A559&lt;&gt;""),J558,""))</f>
        <v/>
      </c>
    </row>
    <row r="560" spans="1:10" x14ac:dyDescent="0.25">
      <c r="A560" s="16" t="str">
        <f>IF(I559="","",IF(A559&gt;='Investicijų skaičiuoklė'!$E$9*p,"",A559+1))</f>
        <v/>
      </c>
      <c r="B560" s="27" t="str">
        <f>IF(A560="","",IF(p=52,B559+7,IF(p=26,B559+14,IF(p=24,IF(MOD(A560,2)=0,EDATE('Investicijų skaičiuoklė'!$E$10,A560/2),B559+14),IF(DAY(DATE(YEAR('Investicijų skaičiuoklė'!$E$10),MONTH('Investicijų skaičiuoklė'!$E$10)+(A560-1)*(12/p),DAY('Investicijų skaičiuoklė'!$E$10)))&lt;&gt;DAY('Investicijų skaičiuoklė'!$E$10),DATE(YEAR('Investicijų skaičiuoklė'!$E$10),MONTH('Investicijų skaičiuoklė'!$E$10)+A560*(12/p)+1,0),DATE(YEAR('Investicijų skaičiuoklė'!$E$10),MONTH('Investicijų skaičiuoklė'!$E$10)+A560*(12/p),DAY('Investicijų skaičiuoklė'!$E$10)))))))</f>
        <v/>
      </c>
      <c r="C560" s="29" t="str">
        <f t="shared" si="24"/>
        <v/>
      </c>
      <c r="D560" s="29" t="str">
        <f t="shared" si="25"/>
        <v/>
      </c>
      <c r="E560" s="29" t="str">
        <f>IF(A560="","",A+SUM($D$2:D559))</f>
        <v/>
      </c>
      <c r="F560" s="29" t="str">
        <f>IF(A560="","",SUM(D$1:D560)+PV)</f>
        <v/>
      </c>
      <c r="G560" s="29" t="str">
        <f>IF(A560="","",IF(INV_Parinktys!$B$17=INV_Parinktys!$A$10,I559*( (1+rate)^(B560-B559)-1 ),I559*rate))</f>
        <v/>
      </c>
      <c r="H560" s="29" t="str">
        <f>IF(D560="","",SUM(G$1:G560))</f>
        <v/>
      </c>
      <c r="I560" s="29" t="str">
        <f t="shared" si="26"/>
        <v/>
      </c>
      <c r="J560" s="28" t="str">
        <f ca="1">_xlfn.IFNA(INDEX(Paskola_LNT!$I$2:$I$1000,MATCH(INV_Lentele!B560,Paskola_LNT!$B$2:$B$1000,0)),IF(AND(J559&lt;&gt;"",A560&lt;&gt;""),J559,""))</f>
        <v/>
      </c>
    </row>
    <row r="561" spans="1:10" x14ac:dyDescent="0.25">
      <c r="A561" s="16" t="str">
        <f>IF(I560="","",IF(A560&gt;='Investicijų skaičiuoklė'!$E$9*p,"",A560+1))</f>
        <v/>
      </c>
      <c r="B561" s="27" t="str">
        <f>IF(A561="","",IF(p=52,B560+7,IF(p=26,B560+14,IF(p=24,IF(MOD(A561,2)=0,EDATE('Investicijų skaičiuoklė'!$E$10,A561/2),B560+14),IF(DAY(DATE(YEAR('Investicijų skaičiuoklė'!$E$10),MONTH('Investicijų skaičiuoklė'!$E$10)+(A561-1)*(12/p),DAY('Investicijų skaičiuoklė'!$E$10)))&lt;&gt;DAY('Investicijų skaičiuoklė'!$E$10),DATE(YEAR('Investicijų skaičiuoklė'!$E$10),MONTH('Investicijų skaičiuoklė'!$E$10)+A561*(12/p)+1,0),DATE(YEAR('Investicijų skaičiuoklė'!$E$10),MONTH('Investicijų skaičiuoklė'!$E$10)+A561*(12/p),DAY('Investicijų skaičiuoklė'!$E$10)))))))</f>
        <v/>
      </c>
      <c r="C561" s="29" t="str">
        <f t="shared" si="24"/>
        <v/>
      </c>
      <c r="D561" s="29" t="str">
        <f t="shared" si="25"/>
        <v/>
      </c>
      <c r="E561" s="29" t="str">
        <f>IF(A561="","",A+SUM($D$2:D560))</f>
        <v/>
      </c>
      <c r="F561" s="29" t="str">
        <f>IF(A561="","",SUM(D$1:D561)+PV)</f>
        <v/>
      </c>
      <c r="G561" s="29" t="str">
        <f>IF(A561="","",IF(INV_Parinktys!$B$17=INV_Parinktys!$A$10,I560*( (1+rate)^(B561-B560)-1 ),I560*rate))</f>
        <v/>
      </c>
      <c r="H561" s="29" t="str">
        <f>IF(D561="","",SUM(G$1:G561))</f>
        <v/>
      </c>
      <c r="I561" s="29" t="str">
        <f t="shared" si="26"/>
        <v/>
      </c>
      <c r="J561" s="28" t="str">
        <f ca="1">_xlfn.IFNA(INDEX(Paskola_LNT!$I$2:$I$1000,MATCH(INV_Lentele!B561,Paskola_LNT!$B$2:$B$1000,0)),IF(AND(J560&lt;&gt;"",A561&lt;&gt;""),J560,""))</f>
        <v/>
      </c>
    </row>
    <row r="562" spans="1:10" x14ac:dyDescent="0.25">
      <c r="A562" s="16" t="str">
        <f>IF(I561="","",IF(A561&gt;='Investicijų skaičiuoklė'!$E$9*p,"",A561+1))</f>
        <v/>
      </c>
      <c r="B562" s="27" t="str">
        <f>IF(A562="","",IF(p=52,B561+7,IF(p=26,B561+14,IF(p=24,IF(MOD(A562,2)=0,EDATE('Investicijų skaičiuoklė'!$E$10,A562/2),B561+14),IF(DAY(DATE(YEAR('Investicijų skaičiuoklė'!$E$10),MONTH('Investicijų skaičiuoklė'!$E$10)+(A562-1)*(12/p),DAY('Investicijų skaičiuoklė'!$E$10)))&lt;&gt;DAY('Investicijų skaičiuoklė'!$E$10),DATE(YEAR('Investicijų skaičiuoklė'!$E$10),MONTH('Investicijų skaičiuoklė'!$E$10)+A562*(12/p)+1,0),DATE(YEAR('Investicijų skaičiuoklė'!$E$10),MONTH('Investicijų skaičiuoklė'!$E$10)+A562*(12/p),DAY('Investicijų skaičiuoklė'!$E$10)))))))</f>
        <v/>
      </c>
      <c r="C562" s="29" t="str">
        <f t="shared" si="24"/>
        <v/>
      </c>
      <c r="D562" s="29" t="str">
        <f t="shared" si="25"/>
        <v/>
      </c>
      <c r="E562" s="29" t="str">
        <f>IF(A562="","",A+SUM($D$2:D561))</f>
        <v/>
      </c>
      <c r="F562" s="29" t="str">
        <f>IF(A562="","",SUM(D$1:D562)+PV)</f>
        <v/>
      </c>
      <c r="G562" s="29" t="str">
        <f>IF(A562="","",IF(INV_Parinktys!$B$17=INV_Parinktys!$A$10,I561*( (1+rate)^(B562-B561)-1 ),I561*rate))</f>
        <v/>
      </c>
      <c r="H562" s="29" t="str">
        <f>IF(D562="","",SUM(G$1:G562))</f>
        <v/>
      </c>
      <c r="I562" s="29" t="str">
        <f t="shared" si="26"/>
        <v/>
      </c>
      <c r="J562" s="28" t="str">
        <f ca="1">_xlfn.IFNA(INDEX(Paskola_LNT!$I$2:$I$1000,MATCH(INV_Lentele!B562,Paskola_LNT!$B$2:$B$1000,0)),IF(AND(J561&lt;&gt;"",A562&lt;&gt;""),J561,""))</f>
        <v/>
      </c>
    </row>
    <row r="563" spans="1:10" x14ac:dyDescent="0.25">
      <c r="A563" s="16" t="str">
        <f>IF(I562="","",IF(A562&gt;='Investicijų skaičiuoklė'!$E$9*p,"",A562+1))</f>
        <v/>
      </c>
      <c r="B563" s="27" t="str">
        <f>IF(A563="","",IF(p=52,B562+7,IF(p=26,B562+14,IF(p=24,IF(MOD(A563,2)=0,EDATE('Investicijų skaičiuoklė'!$E$10,A563/2),B562+14),IF(DAY(DATE(YEAR('Investicijų skaičiuoklė'!$E$10),MONTH('Investicijų skaičiuoklė'!$E$10)+(A563-1)*(12/p),DAY('Investicijų skaičiuoklė'!$E$10)))&lt;&gt;DAY('Investicijų skaičiuoklė'!$E$10),DATE(YEAR('Investicijų skaičiuoklė'!$E$10),MONTH('Investicijų skaičiuoklė'!$E$10)+A563*(12/p)+1,0),DATE(YEAR('Investicijų skaičiuoklė'!$E$10),MONTH('Investicijų skaičiuoklė'!$E$10)+A563*(12/p),DAY('Investicijų skaičiuoklė'!$E$10)))))))</f>
        <v/>
      </c>
      <c r="C563" s="29" t="str">
        <f t="shared" si="24"/>
        <v/>
      </c>
      <c r="D563" s="29" t="str">
        <f t="shared" si="25"/>
        <v/>
      </c>
      <c r="E563" s="29" t="str">
        <f>IF(A563="","",A+SUM($D$2:D562))</f>
        <v/>
      </c>
      <c r="F563" s="29" t="str">
        <f>IF(A563="","",SUM(D$1:D563)+PV)</f>
        <v/>
      </c>
      <c r="G563" s="29" t="str">
        <f>IF(A563="","",IF(INV_Parinktys!$B$17=INV_Parinktys!$A$10,I562*( (1+rate)^(B563-B562)-1 ),I562*rate))</f>
        <v/>
      </c>
      <c r="H563" s="29" t="str">
        <f>IF(D563="","",SUM(G$1:G563))</f>
        <v/>
      </c>
      <c r="I563" s="29" t="str">
        <f t="shared" si="26"/>
        <v/>
      </c>
      <c r="J563" s="28" t="str">
        <f ca="1">_xlfn.IFNA(INDEX(Paskola_LNT!$I$2:$I$1000,MATCH(INV_Lentele!B563,Paskola_LNT!$B$2:$B$1000,0)),IF(AND(J562&lt;&gt;"",A563&lt;&gt;""),J562,""))</f>
        <v/>
      </c>
    </row>
    <row r="564" spans="1:10" x14ac:dyDescent="0.25">
      <c r="A564" s="16" t="str">
        <f>IF(I563="","",IF(A563&gt;='Investicijų skaičiuoklė'!$E$9*p,"",A563+1))</f>
        <v/>
      </c>
      <c r="B564" s="27" t="str">
        <f>IF(A564="","",IF(p=52,B563+7,IF(p=26,B563+14,IF(p=24,IF(MOD(A564,2)=0,EDATE('Investicijų skaičiuoklė'!$E$10,A564/2),B563+14),IF(DAY(DATE(YEAR('Investicijų skaičiuoklė'!$E$10),MONTH('Investicijų skaičiuoklė'!$E$10)+(A564-1)*(12/p),DAY('Investicijų skaičiuoklė'!$E$10)))&lt;&gt;DAY('Investicijų skaičiuoklė'!$E$10),DATE(YEAR('Investicijų skaičiuoklė'!$E$10),MONTH('Investicijų skaičiuoklė'!$E$10)+A564*(12/p)+1,0),DATE(YEAR('Investicijų skaičiuoklė'!$E$10),MONTH('Investicijų skaičiuoklė'!$E$10)+A564*(12/p),DAY('Investicijų skaičiuoklė'!$E$10)))))))</f>
        <v/>
      </c>
      <c r="C564" s="29" t="str">
        <f t="shared" si="24"/>
        <v/>
      </c>
      <c r="D564" s="29" t="str">
        <f t="shared" si="25"/>
        <v/>
      </c>
      <c r="E564" s="29" t="str">
        <f>IF(A564="","",A+SUM($D$2:D563))</f>
        <v/>
      </c>
      <c r="F564" s="29" t="str">
        <f>IF(A564="","",SUM(D$1:D564)+PV)</f>
        <v/>
      </c>
      <c r="G564" s="29" t="str">
        <f>IF(A564="","",IF(INV_Parinktys!$B$17=INV_Parinktys!$A$10,I563*( (1+rate)^(B564-B563)-1 ),I563*rate))</f>
        <v/>
      </c>
      <c r="H564" s="29" t="str">
        <f>IF(D564="","",SUM(G$1:G564))</f>
        <v/>
      </c>
      <c r="I564" s="29" t="str">
        <f t="shared" si="26"/>
        <v/>
      </c>
      <c r="J564" s="28" t="str">
        <f ca="1">_xlfn.IFNA(INDEX(Paskola_LNT!$I$2:$I$1000,MATCH(INV_Lentele!B564,Paskola_LNT!$B$2:$B$1000,0)),IF(AND(J563&lt;&gt;"",A564&lt;&gt;""),J563,""))</f>
        <v/>
      </c>
    </row>
    <row r="565" spans="1:10" x14ac:dyDescent="0.25">
      <c r="A565" s="16" t="str">
        <f>IF(I564="","",IF(A564&gt;='Investicijų skaičiuoklė'!$E$9*p,"",A564+1))</f>
        <v/>
      </c>
      <c r="B565" s="27" t="str">
        <f>IF(A565="","",IF(p=52,B564+7,IF(p=26,B564+14,IF(p=24,IF(MOD(A565,2)=0,EDATE('Investicijų skaičiuoklė'!$E$10,A565/2),B564+14),IF(DAY(DATE(YEAR('Investicijų skaičiuoklė'!$E$10),MONTH('Investicijų skaičiuoklė'!$E$10)+(A565-1)*(12/p),DAY('Investicijų skaičiuoklė'!$E$10)))&lt;&gt;DAY('Investicijų skaičiuoklė'!$E$10),DATE(YEAR('Investicijų skaičiuoklė'!$E$10),MONTH('Investicijų skaičiuoklė'!$E$10)+A565*(12/p)+1,0),DATE(YEAR('Investicijų skaičiuoklė'!$E$10),MONTH('Investicijų skaičiuoklė'!$E$10)+A565*(12/p),DAY('Investicijų skaičiuoklė'!$E$10)))))))</f>
        <v/>
      </c>
      <c r="C565" s="29" t="str">
        <f t="shared" si="24"/>
        <v/>
      </c>
      <c r="D565" s="29" t="str">
        <f t="shared" si="25"/>
        <v/>
      </c>
      <c r="E565" s="29" t="str">
        <f>IF(A565="","",A+SUM($D$2:D564))</f>
        <v/>
      </c>
      <c r="F565" s="29" t="str">
        <f>IF(A565="","",SUM(D$1:D565)+PV)</f>
        <v/>
      </c>
      <c r="G565" s="29" t="str">
        <f>IF(A565="","",IF(INV_Parinktys!$B$17=INV_Parinktys!$A$10,I564*( (1+rate)^(B565-B564)-1 ),I564*rate))</f>
        <v/>
      </c>
      <c r="H565" s="29" t="str">
        <f>IF(D565="","",SUM(G$1:G565))</f>
        <v/>
      </c>
      <c r="I565" s="29" t="str">
        <f t="shared" si="26"/>
        <v/>
      </c>
      <c r="J565" s="28" t="str">
        <f ca="1">_xlfn.IFNA(INDEX(Paskola_LNT!$I$2:$I$1000,MATCH(INV_Lentele!B565,Paskola_LNT!$B$2:$B$1000,0)),IF(AND(J564&lt;&gt;"",A565&lt;&gt;""),J564,""))</f>
        <v/>
      </c>
    </row>
    <row r="566" spans="1:10" x14ac:dyDescent="0.25">
      <c r="A566" s="16" t="str">
        <f>IF(I565="","",IF(A565&gt;='Investicijų skaičiuoklė'!$E$9*p,"",A565+1))</f>
        <v/>
      </c>
      <c r="B566" s="27" t="str">
        <f>IF(A566="","",IF(p=52,B565+7,IF(p=26,B565+14,IF(p=24,IF(MOD(A566,2)=0,EDATE('Investicijų skaičiuoklė'!$E$10,A566/2),B565+14),IF(DAY(DATE(YEAR('Investicijų skaičiuoklė'!$E$10),MONTH('Investicijų skaičiuoklė'!$E$10)+(A566-1)*(12/p),DAY('Investicijų skaičiuoklė'!$E$10)))&lt;&gt;DAY('Investicijų skaičiuoklė'!$E$10),DATE(YEAR('Investicijų skaičiuoklė'!$E$10),MONTH('Investicijų skaičiuoklė'!$E$10)+A566*(12/p)+1,0),DATE(YEAR('Investicijų skaičiuoklė'!$E$10),MONTH('Investicijų skaičiuoklė'!$E$10)+A566*(12/p),DAY('Investicijų skaičiuoklė'!$E$10)))))))</f>
        <v/>
      </c>
      <c r="C566" s="29" t="str">
        <f t="shared" si="24"/>
        <v/>
      </c>
      <c r="D566" s="29" t="str">
        <f t="shared" si="25"/>
        <v/>
      </c>
      <c r="E566" s="29" t="str">
        <f>IF(A566="","",A+SUM($D$2:D565))</f>
        <v/>
      </c>
      <c r="F566" s="29" t="str">
        <f>IF(A566="","",SUM(D$1:D566)+PV)</f>
        <v/>
      </c>
      <c r="G566" s="29" t="str">
        <f>IF(A566="","",IF(INV_Parinktys!$B$17=INV_Parinktys!$A$10,I565*( (1+rate)^(B566-B565)-1 ),I565*rate))</f>
        <v/>
      </c>
      <c r="H566" s="29" t="str">
        <f>IF(D566="","",SUM(G$1:G566))</f>
        <v/>
      </c>
      <c r="I566" s="29" t="str">
        <f t="shared" si="26"/>
        <v/>
      </c>
      <c r="J566" s="28" t="str">
        <f ca="1">_xlfn.IFNA(INDEX(Paskola_LNT!$I$2:$I$1000,MATCH(INV_Lentele!B566,Paskola_LNT!$B$2:$B$1000,0)),IF(AND(J565&lt;&gt;"",A566&lt;&gt;""),J565,""))</f>
        <v/>
      </c>
    </row>
    <row r="567" spans="1:10" x14ac:dyDescent="0.25">
      <c r="A567" s="16" t="str">
        <f>IF(I566="","",IF(A566&gt;='Investicijų skaičiuoklė'!$E$9*p,"",A566+1))</f>
        <v/>
      </c>
      <c r="B567" s="27" t="str">
        <f>IF(A567="","",IF(p=52,B566+7,IF(p=26,B566+14,IF(p=24,IF(MOD(A567,2)=0,EDATE('Investicijų skaičiuoklė'!$E$10,A567/2),B566+14),IF(DAY(DATE(YEAR('Investicijų skaičiuoklė'!$E$10),MONTH('Investicijų skaičiuoklė'!$E$10)+(A567-1)*(12/p),DAY('Investicijų skaičiuoklė'!$E$10)))&lt;&gt;DAY('Investicijų skaičiuoklė'!$E$10),DATE(YEAR('Investicijų skaičiuoklė'!$E$10),MONTH('Investicijų skaičiuoklė'!$E$10)+A567*(12/p)+1,0),DATE(YEAR('Investicijų skaičiuoklė'!$E$10),MONTH('Investicijų skaičiuoklė'!$E$10)+A567*(12/p),DAY('Investicijų skaičiuoklė'!$E$10)))))))</f>
        <v/>
      </c>
      <c r="C567" s="29" t="str">
        <f t="shared" si="24"/>
        <v/>
      </c>
      <c r="D567" s="29" t="str">
        <f t="shared" si="25"/>
        <v/>
      </c>
      <c r="E567" s="29" t="str">
        <f>IF(A567="","",A+SUM($D$2:D566))</f>
        <v/>
      </c>
      <c r="F567" s="29" t="str">
        <f>IF(A567="","",SUM(D$1:D567)+PV)</f>
        <v/>
      </c>
      <c r="G567" s="29" t="str">
        <f>IF(A567="","",IF(INV_Parinktys!$B$17=INV_Parinktys!$A$10,I566*( (1+rate)^(B567-B566)-1 ),I566*rate))</f>
        <v/>
      </c>
      <c r="H567" s="29" t="str">
        <f>IF(D567="","",SUM(G$1:G567))</f>
        <v/>
      </c>
      <c r="I567" s="29" t="str">
        <f t="shared" si="26"/>
        <v/>
      </c>
      <c r="J567" s="28" t="str">
        <f ca="1">_xlfn.IFNA(INDEX(Paskola_LNT!$I$2:$I$1000,MATCH(INV_Lentele!B567,Paskola_LNT!$B$2:$B$1000,0)),IF(AND(J566&lt;&gt;"",A567&lt;&gt;""),J566,""))</f>
        <v/>
      </c>
    </row>
    <row r="568" spans="1:10" x14ac:dyDescent="0.25">
      <c r="A568" s="16" t="str">
        <f>IF(I567="","",IF(A567&gt;='Investicijų skaičiuoklė'!$E$9*p,"",A567+1))</f>
        <v/>
      </c>
      <c r="B568" s="27" t="str">
        <f>IF(A568="","",IF(p=52,B567+7,IF(p=26,B567+14,IF(p=24,IF(MOD(A568,2)=0,EDATE('Investicijų skaičiuoklė'!$E$10,A568/2),B567+14),IF(DAY(DATE(YEAR('Investicijų skaičiuoklė'!$E$10),MONTH('Investicijų skaičiuoklė'!$E$10)+(A568-1)*(12/p),DAY('Investicijų skaičiuoklė'!$E$10)))&lt;&gt;DAY('Investicijų skaičiuoklė'!$E$10),DATE(YEAR('Investicijų skaičiuoklė'!$E$10),MONTH('Investicijų skaičiuoklė'!$E$10)+A568*(12/p)+1,0),DATE(YEAR('Investicijų skaičiuoklė'!$E$10),MONTH('Investicijų skaičiuoklė'!$E$10)+A568*(12/p),DAY('Investicijų skaičiuoklė'!$E$10)))))))</f>
        <v/>
      </c>
      <c r="C568" s="29" t="str">
        <f t="shared" si="24"/>
        <v/>
      </c>
      <c r="D568" s="29" t="str">
        <f t="shared" si="25"/>
        <v/>
      </c>
      <c r="E568" s="29" t="str">
        <f>IF(A568="","",A+SUM($D$2:D567))</f>
        <v/>
      </c>
      <c r="F568" s="29" t="str">
        <f>IF(A568="","",SUM(D$1:D568)+PV)</f>
        <v/>
      </c>
      <c r="G568" s="29" t="str">
        <f>IF(A568="","",IF(INV_Parinktys!$B$17=INV_Parinktys!$A$10,I567*( (1+rate)^(B568-B567)-1 ),I567*rate))</f>
        <v/>
      </c>
      <c r="H568" s="29" t="str">
        <f>IF(D568="","",SUM(G$1:G568))</f>
        <v/>
      </c>
      <c r="I568" s="29" t="str">
        <f t="shared" si="26"/>
        <v/>
      </c>
      <c r="J568" s="28" t="str">
        <f ca="1">_xlfn.IFNA(INDEX(Paskola_LNT!$I$2:$I$1000,MATCH(INV_Lentele!B568,Paskola_LNT!$B$2:$B$1000,0)),IF(AND(J567&lt;&gt;"",A568&lt;&gt;""),J567,""))</f>
        <v/>
      </c>
    </row>
    <row r="569" spans="1:10" x14ac:dyDescent="0.25">
      <c r="A569" s="16" t="str">
        <f>IF(I568="","",IF(A568&gt;='Investicijų skaičiuoklė'!$E$9*p,"",A568+1))</f>
        <v/>
      </c>
      <c r="B569" s="27" t="str">
        <f>IF(A569="","",IF(p=52,B568+7,IF(p=26,B568+14,IF(p=24,IF(MOD(A569,2)=0,EDATE('Investicijų skaičiuoklė'!$E$10,A569/2),B568+14),IF(DAY(DATE(YEAR('Investicijų skaičiuoklė'!$E$10),MONTH('Investicijų skaičiuoklė'!$E$10)+(A569-1)*(12/p),DAY('Investicijų skaičiuoklė'!$E$10)))&lt;&gt;DAY('Investicijų skaičiuoklė'!$E$10),DATE(YEAR('Investicijų skaičiuoklė'!$E$10),MONTH('Investicijų skaičiuoklė'!$E$10)+A569*(12/p)+1,0),DATE(YEAR('Investicijų skaičiuoklė'!$E$10),MONTH('Investicijų skaičiuoklė'!$E$10)+A569*(12/p),DAY('Investicijų skaičiuoklė'!$E$10)))))))</f>
        <v/>
      </c>
      <c r="C569" s="29" t="str">
        <f t="shared" si="24"/>
        <v/>
      </c>
      <c r="D569" s="29" t="str">
        <f t="shared" si="25"/>
        <v/>
      </c>
      <c r="E569" s="29" t="str">
        <f>IF(A569="","",A+SUM($D$2:D568))</f>
        <v/>
      </c>
      <c r="F569" s="29" t="str">
        <f>IF(A569="","",SUM(D$1:D569)+PV)</f>
        <v/>
      </c>
      <c r="G569" s="29" t="str">
        <f>IF(A569="","",IF(INV_Parinktys!$B$17=INV_Parinktys!$A$10,I568*( (1+rate)^(B569-B568)-1 ),I568*rate))</f>
        <v/>
      </c>
      <c r="H569" s="29" t="str">
        <f>IF(D569="","",SUM(G$1:G569))</f>
        <v/>
      </c>
      <c r="I569" s="29" t="str">
        <f t="shared" si="26"/>
        <v/>
      </c>
      <c r="J569" s="28" t="str">
        <f ca="1">_xlfn.IFNA(INDEX(Paskola_LNT!$I$2:$I$1000,MATCH(INV_Lentele!B569,Paskola_LNT!$B$2:$B$1000,0)),IF(AND(J568&lt;&gt;"",A569&lt;&gt;""),J568,""))</f>
        <v/>
      </c>
    </row>
    <row r="570" spans="1:10" x14ac:dyDescent="0.25">
      <c r="A570" s="16" t="str">
        <f>IF(I569="","",IF(A569&gt;='Investicijų skaičiuoklė'!$E$9*p,"",A569+1))</f>
        <v/>
      </c>
      <c r="B570" s="27" t="str">
        <f>IF(A570="","",IF(p=52,B569+7,IF(p=26,B569+14,IF(p=24,IF(MOD(A570,2)=0,EDATE('Investicijų skaičiuoklė'!$E$10,A570/2),B569+14),IF(DAY(DATE(YEAR('Investicijų skaičiuoklė'!$E$10),MONTH('Investicijų skaičiuoklė'!$E$10)+(A570-1)*(12/p),DAY('Investicijų skaičiuoklė'!$E$10)))&lt;&gt;DAY('Investicijų skaičiuoklė'!$E$10),DATE(YEAR('Investicijų skaičiuoklė'!$E$10),MONTH('Investicijų skaičiuoklė'!$E$10)+A570*(12/p)+1,0),DATE(YEAR('Investicijų skaičiuoklė'!$E$10),MONTH('Investicijų skaičiuoklė'!$E$10)+A570*(12/p),DAY('Investicijų skaičiuoklė'!$E$10)))))))</f>
        <v/>
      </c>
      <c r="C570" s="29" t="str">
        <f t="shared" si="24"/>
        <v/>
      </c>
      <c r="D570" s="29" t="str">
        <f t="shared" si="25"/>
        <v/>
      </c>
      <c r="E570" s="29" t="str">
        <f>IF(A570="","",A+SUM($D$2:D569))</f>
        <v/>
      </c>
      <c r="F570" s="29" t="str">
        <f>IF(A570="","",SUM(D$1:D570)+PV)</f>
        <v/>
      </c>
      <c r="G570" s="29" t="str">
        <f>IF(A570="","",IF(INV_Parinktys!$B$17=INV_Parinktys!$A$10,I569*( (1+rate)^(B570-B569)-1 ),I569*rate))</f>
        <v/>
      </c>
      <c r="H570" s="29" t="str">
        <f>IF(D570="","",SUM(G$1:G570))</f>
        <v/>
      </c>
      <c r="I570" s="29" t="str">
        <f t="shared" si="26"/>
        <v/>
      </c>
      <c r="J570" s="28" t="str">
        <f ca="1">_xlfn.IFNA(INDEX(Paskola_LNT!$I$2:$I$1000,MATCH(INV_Lentele!B570,Paskola_LNT!$B$2:$B$1000,0)),IF(AND(J569&lt;&gt;"",A570&lt;&gt;""),J569,""))</f>
        <v/>
      </c>
    </row>
    <row r="571" spans="1:10" x14ac:dyDescent="0.25">
      <c r="A571" s="16" t="str">
        <f>IF(I570="","",IF(A570&gt;='Investicijų skaičiuoklė'!$E$9*p,"",A570+1))</f>
        <v/>
      </c>
      <c r="B571" s="27" t="str">
        <f>IF(A571="","",IF(p=52,B570+7,IF(p=26,B570+14,IF(p=24,IF(MOD(A571,2)=0,EDATE('Investicijų skaičiuoklė'!$E$10,A571/2),B570+14),IF(DAY(DATE(YEAR('Investicijų skaičiuoklė'!$E$10),MONTH('Investicijų skaičiuoklė'!$E$10)+(A571-1)*(12/p),DAY('Investicijų skaičiuoklė'!$E$10)))&lt;&gt;DAY('Investicijų skaičiuoklė'!$E$10),DATE(YEAR('Investicijų skaičiuoklė'!$E$10),MONTH('Investicijų skaičiuoklė'!$E$10)+A571*(12/p)+1,0),DATE(YEAR('Investicijų skaičiuoklė'!$E$10),MONTH('Investicijų skaičiuoklė'!$E$10)+A571*(12/p),DAY('Investicijų skaičiuoklė'!$E$10)))))))</f>
        <v/>
      </c>
      <c r="C571" s="29" t="str">
        <f t="shared" si="24"/>
        <v/>
      </c>
      <c r="D571" s="29" t="str">
        <f t="shared" si="25"/>
        <v/>
      </c>
      <c r="E571" s="29" t="str">
        <f>IF(A571="","",A+SUM($D$2:D570))</f>
        <v/>
      </c>
      <c r="F571" s="29" t="str">
        <f>IF(A571="","",SUM(D$1:D571)+PV)</f>
        <v/>
      </c>
      <c r="G571" s="29" t="str">
        <f>IF(A571="","",IF(INV_Parinktys!$B$17=INV_Parinktys!$A$10,I570*( (1+rate)^(B571-B570)-1 ),I570*rate))</f>
        <v/>
      </c>
      <c r="H571" s="29" t="str">
        <f>IF(D571="","",SUM(G$1:G571))</f>
        <v/>
      </c>
      <c r="I571" s="29" t="str">
        <f t="shared" si="26"/>
        <v/>
      </c>
      <c r="J571" s="28" t="str">
        <f ca="1">_xlfn.IFNA(INDEX(Paskola_LNT!$I$2:$I$1000,MATCH(INV_Lentele!B571,Paskola_LNT!$B$2:$B$1000,0)),IF(AND(J570&lt;&gt;"",A571&lt;&gt;""),J570,""))</f>
        <v/>
      </c>
    </row>
    <row r="572" spans="1:10" x14ac:dyDescent="0.25">
      <c r="A572" s="16" t="str">
        <f>IF(I571="","",IF(A571&gt;='Investicijų skaičiuoklė'!$E$9*p,"",A571+1))</f>
        <v/>
      </c>
      <c r="B572" s="27" t="str">
        <f>IF(A572="","",IF(p=52,B571+7,IF(p=26,B571+14,IF(p=24,IF(MOD(A572,2)=0,EDATE('Investicijų skaičiuoklė'!$E$10,A572/2),B571+14),IF(DAY(DATE(YEAR('Investicijų skaičiuoklė'!$E$10),MONTH('Investicijų skaičiuoklė'!$E$10)+(A572-1)*(12/p),DAY('Investicijų skaičiuoklė'!$E$10)))&lt;&gt;DAY('Investicijų skaičiuoklė'!$E$10),DATE(YEAR('Investicijų skaičiuoklė'!$E$10),MONTH('Investicijų skaičiuoklė'!$E$10)+A572*(12/p)+1,0),DATE(YEAR('Investicijų skaičiuoklė'!$E$10),MONTH('Investicijų skaičiuoklė'!$E$10)+A572*(12/p),DAY('Investicijų skaičiuoklė'!$E$10)))))))</f>
        <v/>
      </c>
      <c r="C572" s="29" t="str">
        <f t="shared" si="24"/>
        <v/>
      </c>
      <c r="D572" s="29" t="str">
        <f t="shared" si="25"/>
        <v/>
      </c>
      <c r="E572" s="29" t="str">
        <f>IF(A572="","",A+SUM($D$2:D571))</f>
        <v/>
      </c>
      <c r="F572" s="29" t="str">
        <f>IF(A572="","",SUM(D$1:D572)+PV)</f>
        <v/>
      </c>
      <c r="G572" s="29" t="str">
        <f>IF(A572="","",IF(INV_Parinktys!$B$17=INV_Parinktys!$A$10,I571*( (1+rate)^(B572-B571)-1 ),I571*rate))</f>
        <v/>
      </c>
      <c r="H572" s="29" t="str">
        <f>IF(D572="","",SUM(G$1:G572))</f>
        <v/>
      </c>
      <c r="I572" s="29" t="str">
        <f t="shared" si="26"/>
        <v/>
      </c>
      <c r="J572" s="28" t="str">
        <f ca="1">_xlfn.IFNA(INDEX(Paskola_LNT!$I$2:$I$1000,MATCH(INV_Lentele!B572,Paskola_LNT!$B$2:$B$1000,0)),IF(AND(J571&lt;&gt;"",A572&lt;&gt;""),J571,""))</f>
        <v/>
      </c>
    </row>
    <row r="573" spans="1:10" x14ac:dyDescent="0.25">
      <c r="A573" s="16" t="str">
        <f>IF(I572="","",IF(A572&gt;='Investicijų skaičiuoklė'!$E$9*p,"",A572+1))</f>
        <v/>
      </c>
      <c r="B573" s="27" t="str">
        <f>IF(A573="","",IF(p=52,B572+7,IF(p=26,B572+14,IF(p=24,IF(MOD(A573,2)=0,EDATE('Investicijų skaičiuoklė'!$E$10,A573/2),B572+14),IF(DAY(DATE(YEAR('Investicijų skaičiuoklė'!$E$10),MONTH('Investicijų skaičiuoklė'!$E$10)+(A573-1)*(12/p),DAY('Investicijų skaičiuoklė'!$E$10)))&lt;&gt;DAY('Investicijų skaičiuoklė'!$E$10),DATE(YEAR('Investicijų skaičiuoklė'!$E$10),MONTH('Investicijų skaičiuoklė'!$E$10)+A573*(12/p)+1,0),DATE(YEAR('Investicijų skaičiuoklė'!$E$10),MONTH('Investicijų skaičiuoklė'!$E$10)+A573*(12/p),DAY('Investicijų skaičiuoklė'!$E$10)))))))</f>
        <v/>
      </c>
      <c r="C573" s="29" t="str">
        <f t="shared" si="24"/>
        <v/>
      </c>
      <c r="D573" s="29" t="str">
        <f t="shared" si="25"/>
        <v/>
      </c>
      <c r="E573" s="29" t="str">
        <f>IF(A573="","",A+SUM($D$2:D572))</f>
        <v/>
      </c>
      <c r="F573" s="29" t="str">
        <f>IF(A573="","",SUM(D$1:D573)+PV)</f>
        <v/>
      </c>
      <c r="G573" s="29" t="str">
        <f>IF(A573="","",IF(INV_Parinktys!$B$17=INV_Parinktys!$A$10,I572*( (1+rate)^(B573-B572)-1 ),I572*rate))</f>
        <v/>
      </c>
      <c r="H573" s="29" t="str">
        <f>IF(D573="","",SUM(G$1:G573))</f>
        <v/>
      </c>
      <c r="I573" s="29" t="str">
        <f t="shared" si="26"/>
        <v/>
      </c>
      <c r="J573" s="28" t="str">
        <f ca="1">_xlfn.IFNA(INDEX(Paskola_LNT!$I$2:$I$1000,MATCH(INV_Lentele!B573,Paskola_LNT!$B$2:$B$1000,0)),IF(AND(J572&lt;&gt;"",A573&lt;&gt;""),J572,""))</f>
        <v/>
      </c>
    </row>
    <row r="574" spans="1:10" x14ac:dyDescent="0.25">
      <c r="A574" s="16" t="str">
        <f>IF(I573="","",IF(A573&gt;='Investicijų skaičiuoklė'!$E$9*p,"",A573+1))</f>
        <v/>
      </c>
      <c r="B574" s="27" t="str">
        <f>IF(A574="","",IF(p=52,B573+7,IF(p=26,B573+14,IF(p=24,IF(MOD(A574,2)=0,EDATE('Investicijų skaičiuoklė'!$E$10,A574/2),B573+14),IF(DAY(DATE(YEAR('Investicijų skaičiuoklė'!$E$10),MONTH('Investicijų skaičiuoklė'!$E$10)+(A574-1)*(12/p),DAY('Investicijų skaičiuoklė'!$E$10)))&lt;&gt;DAY('Investicijų skaičiuoklė'!$E$10),DATE(YEAR('Investicijų skaičiuoklė'!$E$10),MONTH('Investicijų skaičiuoklė'!$E$10)+A574*(12/p)+1,0),DATE(YEAR('Investicijų skaičiuoklė'!$E$10),MONTH('Investicijų skaičiuoklė'!$E$10)+A574*(12/p),DAY('Investicijų skaičiuoklė'!$E$10)))))))</f>
        <v/>
      </c>
      <c r="C574" s="29" t="str">
        <f t="shared" si="24"/>
        <v/>
      </c>
      <c r="D574" s="29" t="str">
        <f t="shared" si="25"/>
        <v/>
      </c>
      <c r="E574" s="29" t="str">
        <f>IF(A574="","",A+SUM($D$2:D573))</f>
        <v/>
      </c>
      <c r="F574" s="29" t="str">
        <f>IF(A574="","",SUM(D$1:D574)+PV)</f>
        <v/>
      </c>
      <c r="G574" s="29" t="str">
        <f>IF(A574="","",IF(INV_Parinktys!$B$17=INV_Parinktys!$A$10,I573*( (1+rate)^(B574-B573)-1 ),I573*rate))</f>
        <v/>
      </c>
      <c r="H574" s="29" t="str">
        <f>IF(D574="","",SUM(G$1:G574))</f>
        <v/>
      </c>
      <c r="I574" s="29" t="str">
        <f t="shared" si="26"/>
        <v/>
      </c>
      <c r="J574" s="28" t="str">
        <f ca="1">_xlfn.IFNA(INDEX(Paskola_LNT!$I$2:$I$1000,MATCH(INV_Lentele!B574,Paskola_LNT!$B$2:$B$1000,0)),IF(AND(J573&lt;&gt;"",A574&lt;&gt;""),J573,""))</f>
        <v/>
      </c>
    </row>
    <row r="575" spans="1:10" x14ac:dyDescent="0.25">
      <c r="A575" s="16" t="str">
        <f>IF(I574="","",IF(A574&gt;='Investicijų skaičiuoklė'!$E$9*p,"",A574+1))</f>
        <v/>
      </c>
      <c r="B575" s="27" t="str">
        <f>IF(A575="","",IF(p=52,B574+7,IF(p=26,B574+14,IF(p=24,IF(MOD(A575,2)=0,EDATE('Investicijų skaičiuoklė'!$E$10,A575/2),B574+14),IF(DAY(DATE(YEAR('Investicijų skaičiuoklė'!$E$10),MONTH('Investicijų skaičiuoklė'!$E$10)+(A575-1)*(12/p),DAY('Investicijų skaičiuoklė'!$E$10)))&lt;&gt;DAY('Investicijų skaičiuoklė'!$E$10),DATE(YEAR('Investicijų skaičiuoklė'!$E$10),MONTH('Investicijų skaičiuoklė'!$E$10)+A575*(12/p)+1,0),DATE(YEAR('Investicijų skaičiuoklė'!$E$10),MONTH('Investicijų skaičiuoklė'!$E$10)+A575*(12/p),DAY('Investicijų skaičiuoklė'!$E$10)))))))</f>
        <v/>
      </c>
      <c r="C575" s="29" t="str">
        <f t="shared" si="24"/>
        <v/>
      </c>
      <c r="D575" s="29" t="str">
        <f t="shared" si="25"/>
        <v/>
      </c>
      <c r="E575" s="29" t="str">
        <f>IF(A575="","",A+SUM($D$2:D574))</f>
        <v/>
      </c>
      <c r="F575" s="29" t="str">
        <f>IF(A575="","",SUM(D$1:D575)+PV)</f>
        <v/>
      </c>
      <c r="G575" s="29" t="str">
        <f>IF(A575="","",IF(INV_Parinktys!$B$17=INV_Parinktys!$A$10,I574*( (1+rate)^(B575-B574)-1 ),I574*rate))</f>
        <v/>
      </c>
      <c r="H575" s="29" t="str">
        <f>IF(D575="","",SUM(G$1:G575))</f>
        <v/>
      </c>
      <c r="I575" s="29" t="str">
        <f t="shared" si="26"/>
        <v/>
      </c>
      <c r="J575" s="28" t="str">
        <f ca="1">_xlfn.IFNA(INDEX(Paskola_LNT!$I$2:$I$1000,MATCH(INV_Lentele!B575,Paskola_LNT!$B$2:$B$1000,0)),IF(AND(J574&lt;&gt;"",A575&lt;&gt;""),J574,""))</f>
        <v/>
      </c>
    </row>
    <row r="576" spans="1:10" x14ac:dyDescent="0.25">
      <c r="A576" s="16" t="str">
        <f>IF(I575="","",IF(A575&gt;='Investicijų skaičiuoklė'!$E$9*p,"",A575+1))</f>
        <v/>
      </c>
      <c r="B576" s="27" t="str">
        <f>IF(A576="","",IF(p=52,B575+7,IF(p=26,B575+14,IF(p=24,IF(MOD(A576,2)=0,EDATE('Investicijų skaičiuoklė'!$E$10,A576/2),B575+14),IF(DAY(DATE(YEAR('Investicijų skaičiuoklė'!$E$10),MONTH('Investicijų skaičiuoklė'!$E$10)+(A576-1)*(12/p),DAY('Investicijų skaičiuoklė'!$E$10)))&lt;&gt;DAY('Investicijų skaičiuoklė'!$E$10),DATE(YEAR('Investicijų skaičiuoklė'!$E$10),MONTH('Investicijų skaičiuoklė'!$E$10)+A576*(12/p)+1,0),DATE(YEAR('Investicijų skaičiuoklė'!$E$10),MONTH('Investicijų skaičiuoklė'!$E$10)+A576*(12/p),DAY('Investicijų skaičiuoklė'!$E$10)))))))</f>
        <v/>
      </c>
      <c r="C576" s="29" t="str">
        <f t="shared" si="24"/>
        <v/>
      </c>
      <c r="D576" s="29" t="str">
        <f t="shared" si="25"/>
        <v/>
      </c>
      <c r="E576" s="29" t="str">
        <f>IF(A576="","",A+SUM($D$2:D575))</f>
        <v/>
      </c>
      <c r="F576" s="29" t="str">
        <f>IF(A576="","",SUM(D$1:D576)+PV)</f>
        <v/>
      </c>
      <c r="G576" s="29" t="str">
        <f>IF(A576="","",IF(INV_Parinktys!$B$17=INV_Parinktys!$A$10,I575*( (1+rate)^(B576-B575)-1 ),I575*rate))</f>
        <v/>
      </c>
      <c r="H576" s="29" t="str">
        <f>IF(D576="","",SUM(G$1:G576))</f>
        <v/>
      </c>
      <c r="I576" s="29" t="str">
        <f t="shared" si="26"/>
        <v/>
      </c>
      <c r="J576" s="28" t="str">
        <f ca="1">_xlfn.IFNA(INDEX(Paskola_LNT!$I$2:$I$1000,MATCH(INV_Lentele!B576,Paskola_LNT!$B$2:$B$1000,0)),IF(AND(J575&lt;&gt;"",A576&lt;&gt;""),J575,""))</f>
        <v/>
      </c>
    </row>
    <row r="577" spans="1:10" x14ac:dyDescent="0.25">
      <c r="A577" s="16" t="str">
        <f>IF(I576="","",IF(A576&gt;='Investicijų skaičiuoklė'!$E$9*p,"",A576+1))</f>
        <v/>
      </c>
      <c r="B577" s="27" t="str">
        <f>IF(A577="","",IF(p=52,B576+7,IF(p=26,B576+14,IF(p=24,IF(MOD(A577,2)=0,EDATE('Investicijų skaičiuoklė'!$E$10,A577/2),B576+14),IF(DAY(DATE(YEAR('Investicijų skaičiuoklė'!$E$10),MONTH('Investicijų skaičiuoklė'!$E$10)+(A577-1)*(12/p),DAY('Investicijų skaičiuoklė'!$E$10)))&lt;&gt;DAY('Investicijų skaičiuoklė'!$E$10),DATE(YEAR('Investicijų skaičiuoklė'!$E$10),MONTH('Investicijų skaičiuoklė'!$E$10)+A577*(12/p)+1,0),DATE(YEAR('Investicijų skaičiuoklė'!$E$10),MONTH('Investicijų skaičiuoklė'!$E$10)+A577*(12/p),DAY('Investicijų skaičiuoklė'!$E$10)))))))</f>
        <v/>
      </c>
      <c r="C577" s="29" t="str">
        <f t="shared" si="24"/>
        <v/>
      </c>
      <c r="D577" s="29" t="str">
        <f t="shared" si="25"/>
        <v/>
      </c>
      <c r="E577" s="29" t="str">
        <f>IF(A577="","",A+SUM($D$2:D576))</f>
        <v/>
      </c>
      <c r="F577" s="29" t="str">
        <f>IF(A577="","",SUM(D$1:D577)+PV)</f>
        <v/>
      </c>
      <c r="G577" s="29" t="str">
        <f>IF(A577="","",IF(INV_Parinktys!$B$17=INV_Parinktys!$A$10,I576*( (1+rate)^(B577-B576)-1 ),I576*rate))</f>
        <v/>
      </c>
      <c r="H577" s="29" t="str">
        <f>IF(D577="","",SUM(G$1:G577))</f>
        <v/>
      </c>
      <c r="I577" s="29" t="str">
        <f t="shared" si="26"/>
        <v/>
      </c>
      <c r="J577" s="28" t="str">
        <f ca="1">_xlfn.IFNA(INDEX(Paskola_LNT!$I$2:$I$1000,MATCH(INV_Lentele!B577,Paskola_LNT!$B$2:$B$1000,0)),IF(AND(J576&lt;&gt;"",A577&lt;&gt;""),J576,""))</f>
        <v/>
      </c>
    </row>
    <row r="578" spans="1:10" x14ac:dyDescent="0.25">
      <c r="A578" s="16" t="str">
        <f>IF(I577="","",IF(A577&gt;='Investicijų skaičiuoklė'!$E$9*p,"",A577+1))</f>
        <v/>
      </c>
      <c r="B578" s="27" t="str">
        <f>IF(A578="","",IF(p=52,B577+7,IF(p=26,B577+14,IF(p=24,IF(MOD(A578,2)=0,EDATE('Investicijų skaičiuoklė'!$E$10,A578/2),B577+14),IF(DAY(DATE(YEAR('Investicijų skaičiuoklė'!$E$10),MONTH('Investicijų skaičiuoklė'!$E$10)+(A578-1)*(12/p),DAY('Investicijų skaičiuoklė'!$E$10)))&lt;&gt;DAY('Investicijų skaičiuoklė'!$E$10),DATE(YEAR('Investicijų skaičiuoklė'!$E$10),MONTH('Investicijų skaičiuoklė'!$E$10)+A578*(12/p)+1,0),DATE(YEAR('Investicijų skaičiuoklė'!$E$10),MONTH('Investicijų skaičiuoklė'!$E$10)+A578*(12/p),DAY('Investicijų skaičiuoklė'!$E$10)))))))</f>
        <v/>
      </c>
      <c r="C578" s="29" t="str">
        <f t="shared" ref="C578:C641" si="27">IF(A578="","",PV)</f>
        <v/>
      </c>
      <c r="D578" s="29" t="str">
        <f t="shared" si="25"/>
        <v/>
      </c>
      <c r="E578" s="29" t="str">
        <f>IF(A578="","",A+SUM($D$2:D577))</f>
        <v/>
      </c>
      <c r="F578" s="29" t="str">
        <f>IF(A578="","",SUM(D$1:D578)+PV)</f>
        <v/>
      </c>
      <c r="G578" s="29" t="str">
        <f>IF(A578="","",IF(INV_Parinktys!$B$17=INV_Parinktys!$A$10,I577*( (1+rate)^(B578-B577)-1 ),I577*rate))</f>
        <v/>
      </c>
      <c r="H578" s="29" t="str">
        <f>IF(D578="","",SUM(G$1:G578))</f>
        <v/>
      </c>
      <c r="I578" s="29" t="str">
        <f t="shared" si="26"/>
        <v/>
      </c>
      <c r="J578" s="28" t="str">
        <f ca="1">_xlfn.IFNA(INDEX(Paskola_LNT!$I$2:$I$1000,MATCH(INV_Lentele!B578,Paskola_LNT!$B$2:$B$1000,0)),IF(AND(J577&lt;&gt;"",A578&lt;&gt;""),J577,""))</f>
        <v/>
      </c>
    </row>
    <row r="579" spans="1:10" x14ac:dyDescent="0.25">
      <c r="A579" s="16" t="str">
        <f>IF(I578="","",IF(A578&gt;='Investicijų skaičiuoklė'!$E$9*p,"",A578+1))</f>
        <v/>
      </c>
      <c r="B579" s="27" t="str">
        <f>IF(A579="","",IF(p=52,B578+7,IF(p=26,B578+14,IF(p=24,IF(MOD(A579,2)=0,EDATE('Investicijų skaičiuoklė'!$E$10,A579/2),B578+14),IF(DAY(DATE(YEAR('Investicijų skaičiuoklė'!$E$10),MONTH('Investicijų skaičiuoklė'!$E$10)+(A579-1)*(12/p),DAY('Investicijų skaičiuoklė'!$E$10)))&lt;&gt;DAY('Investicijų skaičiuoklė'!$E$10),DATE(YEAR('Investicijų skaičiuoklė'!$E$10),MONTH('Investicijų skaičiuoklė'!$E$10)+A579*(12/p)+1,0),DATE(YEAR('Investicijų skaičiuoklė'!$E$10),MONTH('Investicijų skaičiuoklė'!$E$10)+A579*(12/p),DAY('Investicijų skaičiuoklė'!$E$10)))))))</f>
        <v/>
      </c>
      <c r="C579" s="29" t="str">
        <f t="shared" si="27"/>
        <v/>
      </c>
      <c r="D579" s="29" t="str">
        <f t="shared" ref="D579:D642" si="28">IF(A579="","",A)</f>
        <v/>
      </c>
      <c r="E579" s="29" t="str">
        <f>IF(A579="","",A+SUM($D$2:D578))</f>
        <v/>
      </c>
      <c r="F579" s="29" t="str">
        <f>IF(A579="","",SUM(D$1:D579)+PV)</f>
        <v/>
      </c>
      <c r="G579" s="29" t="str">
        <f>IF(A579="","",IF(INV_Parinktys!$B$17=INV_Parinktys!$A$10,I578*( (1+rate)^(B579-B578)-1 ),I578*rate))</f>
        <v/>
      </c>
      <c r="H579" s="29" t="str">
        <f>IF(D579="","",SUM(G$1:G579))</f>
        <v/>
      </c>
      <c r="I579" s="29" t="str">
        <f t="shared" ref="I579:I642" si="29">IF(A579="","",I578+G579+D579)</f>
        <v/>
      </c>
      <c r="J579" s="28" t="str">
        <f ca="1">_xlfn.IFNA(INDEX(Paskola_LNT!$I$2:$I$1000,MATCH(INV_Lentele!B579,Paskola_LNT!$B$2:$B$1000,0)),IF(AND(J578&lt;&gt;"",A579&lt;&gt;""),J578,""))</f>
        <v/>
      </c>
    </row>
    <row r="580" spans="1:10" x14ac:dyDescent="0.25">
      <c r="A580" s="16" t="str">
        <f>IF(I579="","",IF(A579&gt;='Investicijų skaičiuoklė'!$E$9*p,"",A579+1))</f>
        <v/>
      </c>
      <c r="B580" s="27" t="str">
        <f>IF(A580="","",IF(p=52,B579+7,IF(p=26,B579+14,IF(p=24,IF(MOD(A580,2)=0,EDATE('Investicijų skaičiuoklė'!$E$10,A580/2),B579+14),IF(DAY(DATE(YEAR('Investicijų skaičiuoklė'!$E$10),MONTH('Investicijų skaičiuoklė'!$E$10)+(A580-1)*(12/p),DAY('Investicijų skaičiuoklė'!$E$10)))&lt;&gt;DAY('Investicijų skaičiuoklė'!$E$10),DATE(YEAR('Investicijų skaičiuoklė'!$E$10),MONTH('Investicijų skaičiuoklė'!$E$10)+A580*(12/p)+1,0),DATE(YEAR('Investicijų skaičiuoklė'!$E$10),MONTH('Investicijų skaičiuoklė'!$E$10)+A580*(12/p),DAY('Investicijų skaičiuoklė'!$E$10)))))))</f>
        <v/>
      </c>
      <c r="C580" s="29" t="str">
        <f t="shared" si="27"/>
        <v/>
      </c>
      <c r="D580" s="29" t="str">
        <f t="shared" si="28"/>
        <v/>
      </c>
      <c r="E580" s="29" t="str">
        <f>IF(A580="","",A+SUM($D$2:D579))</f>
        <v/>
      </c>
      <c r="F580" s="29" t="str">
        <f>IF(A580="","",SUM(D$1:D580)+PV)</f>
        <v/>
      </c>
      <c r="G580" s="29" t="str">
        <f>IF(A580="","",IF(INV_Parinktys!$B$17=INV_Parinktys!$A$10,I579*( (1+rate)^(B580-B579)-1 ),I579*rate))</f>
        <v/>
      </c>
      <c r="H580" s="29" t="str">
        <f>IF(D580="","",SUM(G$1:G580))</f>
        <v/>
      </c>
      <c r="I580" s="29" t="str">
        <f t="shared" si="29"/>
        <v/>
      </c>
      <c r="J580" s="28" t="str">
        <f ca="1">_xlfn.IFNA(INDEX(Paskola_LNT!$I$2:$I$1000,MATCH(INV_Lentele!B580,Paskola_LNT!$B$2:$B$1000,0)),IF(AND(J579&lt;&gt;"",A580&lt;&gt;""),J579,""))</f>
        <v/>
      </c>
    </row>
    <row r="581" spans="1:10" x14ac:dyDescent="0.25">
      <c r="A581" s="16" t="str">
        <f>IF(I580="","",IF(A580&gt;='Investicijų skaičiuoklė'!$E$9*p,"",A580+1))</f>
        <v/>
      </c>
      <c r="B581" s="27" t="str">
        <f>IF(A581="","",IF(p=52,B580+7,IF(p=26,B580+14,IF(p=24,IF(MOD(A581,2)=0,EDATE('Investicijų skaičiuoklė'!$E$10,A581/2),B580+14),IF(DAY(DATE(YEAR('Investicijų skaičiuoklė'!$E$10),MONTH('Investicijų skaičiuoklė'!$E$10)+(A581-1)*(12/p),DAY('Investicijų skaičiuoklė'!$E$10)))&lt;&gt;DAY('Investicijų skaičiuoklė'!$E$10),DATE(YEAR('Investicijų skaičiuoklė'!$E$10),MONTH('Investicijų skaičiuoklė'!$E$10)+A581*(12/p)+1,0),DATE(YEAR('Investicijų skaičiuoklė'!$E$10),MONTH('Investicijų skaičiuoklė'!$E$10)+A581*(12/p),DAY('Investicijų skaičiuoklė'!$E$10)))))))</f>
        <v/>
      </c>
      <c r="C581" s="29" t="str">
        <f t="shared" si="27"/>
        <v/>
      </c>
      <c r="D581" s="29" t="str">
        <f t="shared" si="28"/>
        <v/>
      </c>
      <c r="E581" s="29" t="str">
        <f>IF(A581="","",A+SUM($D$2:D580))</f>
        <v/>
      </c>
      <c r="F581" s="29" t="str">
        <f>IF(A581="","",SUM(D$1:D581)+PV)</f>
        <v/>
      </c>
      <c r="G581" s="29" t="str">
        <f>IF(A581="","",IF(INV_Parinktys!$B$17=INV_Parinktys!$A$10,I580*( (1+rate)^(B581-B580)-1 ),I580*rate))</f>
        <v/>
      </c>
      <c r="H581" s="29" t="str">
        <f>IF(D581="","",SUM(G$1:G581))</f>
        <v/>
      </c>
      <c r="I581" s="29" t="str">
        <f t="shared" si="29"/>
        <v/>
      </c>
      <c r="J581" s="28" t="str">
        <f ca="1">_xlfn.IFNA(INDEX(Paskola_LNT!$I$2:$I$1000,MATCH(INV_Lentele!B581,Paskola_LNT!$B$2:$B$1000,0)),IF(AND(J580&lt;&gt;"",A581&lt;&gt;""),J580,""))</f>
        <v/>
      </c>
    </row>
    <row r="582" spans="1:10" x14ac:dyDescent="0.25">
      <c r="A582" s="16" t="str">
        <f>IF(I581="","",IF(A581&gt;='Investicijų skaičiuoklė'!$E$9*p,"",A581+1))</f>
        <v/>
      </c>
      <c r="B582" s="27" t="str">
        <f>IF(A582="","",IF(p=52,B581+7,IF(p=26,B581+14,IF(p=24,IF(MOD(A582,2)=0,EDATE('Investicijų skaičiuoklė'!$E$10,A582/2),B581+14),IF(DAY(DATE(YEAR('Investicijų skaičiuoklė'!$E$10),MONTH('Investicijų skaičiuoklė'!$E$10)+(A582-1)*(12/p),DAY('Investicijų skaičiuoklė'!$E$10)))&lt;&gt;DAY('Investicijų skaičiuoklė'!$E$10),DATE(YEAR('Investicijų skaičiuoklė'!$E$10),MONTH('Investicijų skaičiuoklė'!$E$10)+A582*(12/p)+1,0),DATE(YEAR('Investicijų skaičiuoklė'!$E$10),MONTH('Investicijų skaičiuoklė'!$E$10)+A582*(12/p),DAY('Investicijų skaičiuoklė'!$E$10)))))))</f>
        <v/>
      </c>
      <c r="C582" s="29" t="str">
        <f t="shared" si="27"/>
        <v/>
      </c>
      <c r="D582" s="29" t="str">
        <f t="shared" si="28"/>
        <v/>
      </c>
      <c r="E582" s="29" t="str">
        <f>IF(A582="","",A+SUM($D$2:D581))</f>
        <v/>
      </c>
      <c r="F582" s="29" t="str">
        <f>IF(A582="","",SUM(D$1:D582)+PV)</f>
        <v/>
      </c>
      <c r="G582" s="29" t="str">
        <f>IF(A582="","",IF(INV_Parinktys!$B$17=INV_Parinktys!$A$10,I581*( (1+rate)^(B582-B581)-1 ),I581*rate))</f>
        <v/>
      </c>
      <c r="H582" s="29" t="str">
        <f>IF(D582="","",SUM(G$1:G582))</f>
        <v/>
      </c>
      <c r="I582" s="29" t="str">
        <f t="shared" si="29"/>
        <v/>
      </c>
      <c r="J582" s="28" t="str">
        <f ca="1">_xlfn.IFNA(INDEX(Paskola_LNT!$I$2:$I$1000,MATCH(INV_Lentele!B582,Paskola_LNT!$B$2:$B$1000,0)),IF(AND(J581&lt;&gt;"",A582&lt;&gt;""),J581,""))</f>
        <v/>
      </c>
    </row>
    <row r="583" spans="1:10" x14ac:dyDescent="0.25">
      <c r="A583" s="16" t="str">
        <f>IF(I582="","",IF(A582&gt;='Investicijų skaičiuoklė'!$E$9*p,"",A582+1))</f>
        <v/>
      </c>
      <c r="B583" s="27" t="str">
        <f>IF(A583="","",IF(p=52,B582+7,IF(p=26,B582+14,IF(p=24,IF(MOD(A583,2)=0,EDATE('Investicijų skaičiuoklė'!$E$10,A583/2),B582+14),IF(DAY(DATE(YEAR('Investicijų skaičiuoklė'!$E$10),MONTH('Investicijų skaičiuoklė'!$E$10)+(A583-1)*(12/p),DAY('Investicijų skaičiuoklė'!$E$10)))&lt;&gt;DAY('Investicijų skaičiuoklė'!$E$10),DATE(YEAR('Investicijų skaičiuoklė'!$E$10),MONTH('Investicijų skaičiuoklė'!$E$10)+A583*(12/p)+1,0),DATE(YEAR('Investicijų skaičiuoklė'!$E$10),MONTH('Investicijų skaičiuoklė'!$E$10)+A583*(12/p),DAY('Investicijų skaičiuoklė'!$E$10)))))))</f>
        <v/>
      </c>
      <c r="C583" s="29" t="str">
        <f t="shared" si="27"/>
        <v/>
      </c>
      <c r="D583" s="29" t="str">
        <f t="shared" si="28"/>
        <v/>
      </c>
      <c r="E583" s="29" t="str">
        <f>IF(A583="","",A+SUM($D$2:D582))</f>
        <v/>
      </c>
      <c r="F583" s="29" t="str">
        <f>IF(A583="","",SUM(D$1:D583)+PV)</f>
        <v/>
      </c>
      <c r="G583" s="29" t="str">
        <f>IF(A583="","",IF(INV_Parinktys!$B$17=INV_Parinktys!$A$10,I582*( (1+rate)^(B583-B582)-1 ),I582*rate))</f>
        <v/>
      </c>
      <c r="H583" s="29" t="str">
        <f>IF(D583="","",SUM(G$1:G583))</f>
        <v/>
      </c>
      <c r="I583" s="29" t="str">
        <f t="shared" si="29"/>
        <v/>
      </c>
      <c r="J583" s="28" t="str">
        <f ca="1">_xlfn.IFNA(INDEX(Paskola_LNT!$I$2:$I$1000,MATCH(INV_Lentele!B583,Paskola_LNT!$B$2:$B$1000,0)),IF(AND(J582&lt;&gt;"",A583&lt;&gt;""),J582,""))</f>
        <v/>
      </c>
    </row>
    <row r="584" spans="1:10" x14ac:dyDescent="0.25">
      <c r="A584" s="16" t="str">
        <f>IF(I583="","",IF(A583&gt;='Investicijų skaičiuoklė'!$E$9*p,"",A583+1))</f>
        <v/>
      </c>
      <c r="B584" s="27" t="str">
        <f>IF(A584="","",IF(p=52,B583+7,IF(p=26,B583+14,IF(p=24,IF(MOD(A584,2)=0,EDATE('Investicijų skaičiuoklė'!$E$10,A584/2),B583+14),IF(DAY(DATE(YEAR('Investicijų skaičiuoklė'!$E$10),MONTH('Investicijų skaičiuoklė'!$E$10)+(A584-1)*(12/p),DAY('Investicijų skaičiuoklė'!$E$10)))&lt;&gt;DAY('Investicijų skaičiuoklė'!$E$10),DATE(YEAR('Investicijų skaičiuoklė'!$E$10),MONTH('Investicijų skaičiuoklė'!$E$10)+A584*(12/p)+1,0),DATE(YEAR('Investicijų skaičiuoklė'!$E$10),MONTH('Investicijų skaičiuoklė'!$E$10)+A584*(12/p),DAY('Investicijų skaičiuoklė'!$E$10)))))))</f>
        <v/>
      </c>
      <c r="C584" s="29" t="str">
        <f t="shared" si="27"/>
        <v/>
      </c>
      <c r="D584" s="29" t="str">
        <f t="shared" si="28"/>
        <v/>
      </c>
      <c r="E584" s="29" t="str">
        <f>IF(A584="","",A+SUM($D$2:D583))</f>
        <v/>
      </c>
      <c r="F584" s="29" t="str">
        <f>IF(A584="","",SUM(D$1:D584)+PV)</f>
        <v/>
      </c>
      <c r="G584" s="29" t="str">
        <f>IF(A584="","",IF(INV_Parinktys!$B$17=INV_Parinktys!$A$10,I583*( (1+rate)^(B584-B583)-1 ),I583*rate))</f>
        <v/>
      </c>
      <c r="H584" s="29" t="str">
        <f>IF(D584="","",SUM(G$1:G584))</f>
        <v/>
      </c>
      <c r="I584" s="29" t="str">
        <f t="shared" si="29"/>
        <v/>
      </c>
      <c r="J584" s="28" t="str">
        <f ca="1">_xlfn.IFNA(INDEX(Paskola_LNT!$I$2:$I$1000,MATCH(INV_Lentele!B584,Paskola_LNT!$B$2:$B$1000,0)),IF(AND(J583&lt;&gt;"",A584&lt;&gt;""),J583,""))</f>
        <v/>
      </c>
    </row>
    <row r="585" spans="1:10" x14ac:dyDescent="0.25">
      <c r="A585" s="16" t="str">
        <f>IF(I584="","",IF(A584&gt;='Investicijų skaičiuoklė'!$E$9*p,"",A584+1))</f>
        <v/>
      </c>
      <c r="B585" s="27" t="str">
        <f>IF(A585="","",IF(p=52,B584+7,IF(p=26,B584+14,IF(p=24,IF(MOD(A585,2)=0,EDATE('Investicijų skaičiuoklė'!$E$10,A585/2),B584+14),IF(DAY(DATE(YEAR('Investicijų skaičiuoklė'!$E$10),MONTH('Investicijų skaičiuoklė'!$E$10)+(A585-1)*(12/p),DAY('Investicijų skaičiuoklė'!$E$10)))&lt;&gt;DAY('Investicijų skaičiuoklė'!$E$10),DATE(YEAR('Investicijų skaičiuoklė'!$E$10),MONTH('Investicijų skaičiuoklė'!$E$10)+A585*(12/p)+1,0),DATE(YEAR('Investicijų skaičiuoklė'!$E$10),MONTH('Investicijų skaičiuoklė'!$E$10)+A585*(12/p),DAY('Investicijų skaičiuoklė'!$E$10)))))))</f>
        <v/>
      </c>
      <c r="C585" s="29" t="str">
        <f t="shared" si="27"/>
        <v/>
      </c>
      <c r="D585" s="29" t="str">
        <f t="shared" si="28"/>
        <v/>
      </c>
      <c r="E585" s="29" t="str">
        <f>IF(A585="","",A+SUM($D$2:D584))</f>
        <v/>
      </c>
      <c r="F585" s="29" t="str">
        <f>IF(A585="","",SUM(D$1:D585)+PV)</f>
        <v/>
      </c>
      <c r="G585" s="29" t="str">
        <f>IF(A585="","",IF(INV_Parinktys!$B$17=INV_Parinktys!$A$10,I584*( (1+rate)^(B585-B584)-1 ),I584*rate))</f>
        <v/>
      </c>
      <c r="H585" s="29" t="str">
        <f>IF(D585="","",SUM(G$1:G585))</f>
        <v/>
      </c>
      <c r="I585" s="29" t="str">
        <f t="shared" si="29"/>
        <v/>
      </c>
      <c r="J585" s="28" t="str">
        <f ca="1">_xlfn.IFNA(INDEX(Paskola_LNT!$I$2:$I$1000,MATCH(INV_Lentele!B585,Paskola_LNT!$B$2:$B$1000,0)),IF(AND(J584&lt;&gt;"",A585&lt;&gt;""),J584,""))</f>
        <v/>
      </c>
    </row>
    <row r="586" spans="1:10" x14ac:dyDescent="0.25">
      <c r="A586" s="16" t="str">
        <f>IF(I585="","",IF(A585&gt;='Investicijų skaičiuoklė'!$E$9*p,"",A585+1))</f>
        <v/>
      </c>
      <c r="B586" s="27" t="str">
        <f>IF(A586="","",IF(p=52,B585+7,IF(p=26,B585+14,IF(p=24,IF(MOD(A586,2)=0,EDATE('Investicijų skaičiuoklė'!$E$10,A586/2),B585+14),IF(DAY(DATE(YEAR('Investicijų skaičiuoklė'!$E$10),MONTH('Investicijų skaičiuoklė'!$E$10)+(A586-1)*(12/p),DAY('Investicijų skaičiuoklė'!$E$10)))&lt;&gt;DAY('Investicijų skaičiuoklė'!$E$10),DATE(YEAR('Investicijų skaičiuoklė'!$E$10),MONTH('Investicijų skaičiuoklė'!$E$10)+A586*(12/p)+1,0),DATE(YEAR('Investicijų skaičiuoklė'!$E$10),MONTH('Investicijų skaičiuoklė'!$E$10)+A586*(12/p),DAY('Investicijų skaičiuoklė'!$E$10)))))))</f>
        <v/>
      </c>
      <c r="C586" s="29" t="str">
        <f t="shared" si="27"/>
        <v/>
      </c>
      <c r="D586" s="29" t="str">
        <f t="shared" si="28"/>
        <v/>
      </c>
      <c r="E586" s="29" t="str">
        <f>IF(A586="","",A+SUM($D$2:D585))</f>
        <v/>
      </c>
      <c r="F586" s="29" t="str">
        <f>IF(A586="","",SUM(D$1:D586)+PV)</f>
        <v/>
      </c>
      <c r="G586" s="29" t="str">
        <f>IF(A586="","",IF(INV_Parinktys!$B$17=INV_Parinktys!$A$10,I585*( (1+rate)^(B586-B585)-1 ),I585*rate))</f>
        <v/>
      </c>
      <c r="H586" s="29" t="str">
        <f>IF(D586="","",SUM(G$1:G586))</f>
        <v/>
      </c>
      <c r="I586" s="29" t="str">
        <f t="shared" si="29"/>
        <v/>
      </c>
      <c r="J586" s="28" t="str">
        <f ca="1">_xlfn.IFNA(INDEX(Paskola_LNT!$I$2:$I$1000,MATCH(INV_Lentele!B586,Paskola_LNT!$B$2:$B$1000,0)),IF(AND(J585&lt;&gt;"",A586&lt;&gt;""),J585,""))</f>
        <v/>
      </c>
    </row>
    <row r="587" spans="1:10" x14ac:dyDescent="0.25">
      <c r="A587" s="16" t="str">
        <f>IF(I586="","",IF(A586&gt;='Investicijų skaičiuoklė'!$E$9*p,"",A586+1))</f>
        <v/>
      </c>
      <c r="B587" s="27" t="str">
        <f>IF(A587="","",IF(p=52,B586+7,IF(p=26,B586+14,IF(p=24,IF(MOD(A587,2)=0,EDATE('Investicijų skaičiuoklė'!$E$10,A587/2),B586+14),IF(DAY(DATE(YEAR('Investicijų skaičiuoklė'!$E$10),MONTH('Investicijų skaičiuoklė'!$E$10)+(A587-1)*(12/p),DAY('Investicijų skaičiuoklė'!$E$10)))&lt;&gt;DAY('Investicijų skaičiuoklė'!$E$10),DATE(YEAR('Investicijų skaičiuoklė'!$E$10),MONTH('Investicijų skaičiuoklė'!$E$10)+A587*(12/p)+1,0),DATE(YEAR('Investicijų skaičiuoklė'!$E$10),MONTH('Investicijų skaičiuoklė'!$E$10)+A587*(12/p),DAY('Investicijų skaičiuoklė'!$E$10)))))))</f>
        <v/>
      </c>
      <c r="C587" s="29" t="str">
        <f t="shared" si="27"/>
        <v/>
      </c>
      <c r="D587" s="29" t="str">
        <f t="shared" si="28"/>
        <v/>
      </c>
      <c r="E587" s="29" t="str">
        <f>IF(A587="","",A+SUM($D$2:D586))</f>
        <v/>
      </c>
      <c r="F587" s="29" t="str">
        <f>IF(A587="","",SUM(D$1:D587)+PV)</f>
        <v/>
      </c>
      <c r="G587" s="29" t="str">
        <f>IF(A587="","",IF(INV_Parinktys!$B$17=INV_Parinktys!$A$10,I586*( (1+rate)^(B587-B586)-1 ),I586*rate))</f>
        <v/>
      </c>
      <c r="H587" s="29" t="str">
        <f>IF(D587="","",SUM(G$1:G587))</f>
        <v/>
      </c>
      <c r="I587" s="29" t="str">
        <f t="shared" si="29"/>
        <v/>
      </c>
      <c r="J587" s="28" t="str">
        <f ca="1">_xlfn.IFNA(INDEX(Paskola_LNT!$I$2:$I$1000,MATCH(INV_Lentele!B587,Paskola_LNT!$B$2:$B$1000,0)),IF(AND(J586&lt;&gt;"",A587&lt;&gt;""),J586,""))</f>
        <v/>
      </c>
    </row>
    <row r="588" spans="1:10" x14ac:dyDescent="0.25">
      <c r="A588" s="16" t="str">
        <f>IF(I587="","",IF(A587&gt;='Investicijų skaičiuoklė'!$E$9*p,"",A587+1))</f>
        <v/>
      </c>
      <c r="B588" s="27" t="str">
        <f>IF(A588="","",IF(p=52,B587+7,IF(p=26,B587+14,IF(p=24,IF(MOD(A588,2)=0,EDATE('Investicijų skaičiuoklė'!$E$10,A588/2),B587+14),IF(DAY(DATE(YEAR('Investicijų skaičiuoklė'!$E$10),MONTH('Investicijų skaičiuoklė'!$E$10)+(A588-1)*(12/p),DAY('Investicijų skaičiuoklė'!$E$10)))&lt;&gt;DAY('Investicijų skaičiuoklė'!$E$10),DATE(YEAR('Investicijų skaičiuoklė'!$E$10),MONTH('Investicijų skaičiuoklė'!$E$10)+A588*(12/p)+1,0),DATE(YEAR('Investicijų skaičiuoklė'!$E$10),MONTH('Investicijų skaičiuoklė'!$E$10)+A588*(12/p),DAY('Investicijų skaičiuoklė'!$E$10)))))))</f>
        <v/>
      </c>
      <c r="C588" s="29" t="str">
        <f t="shared" si="27"/>
        <v/>
      </c>
      <c r="D588" s="29" t="str">
        <f t="shared" si="28"/>
        <v/>
      </c>
      <c r="E588" s="29" t="str">
        <f>IF(A588="","",A+SUM($D$2:D587))</f>
        <v/>
      </c>
      <c r="F588" s="29" t="str">
        <f>IF(A588="","",SUM(D$1:D588)+PV)</f>
        <v/>
      </c>
      <c r="G588" s="29" t="str">
        <f>IF(A588="","",IF(INV_Parinktys!$B$17=INV_Parinktys!$A$10,I587*( (1+rate)^(B588-B587)-1 ),I587*rate))</f>
        <v/>
      </c>
      <c r="H588" s="29" t="str">
        <f>IF(D588="","",SUM(G$1:G588))</f>
        <v/>
      </c>
      <c r="I588" s="29" t="str">
        <f t="shared" si="29"/>
        <v/>
      </c>
      <c r="J588" s="28" t="str">
        <f ca="1">_xlfn.IFNA(INDEX(Paskola_LNT!$I$2:$I$1000,MATCH(INV_Lentele!B588,Paskola_LNT!$B$2:$B$1000,0)),IF(AND(J587&lt;&gt;"",A588&lt;&gt;""),J587,""))</f>
        <v/>
      </c>
    </row>
    <row r="589" spans="1:10" x14ac:dyDescent="0.25">
      <c r="A589" s="16" t="str">
        <f>IF(I588="","",IF(A588&gt;='Investicijų skaičiuoklė'!$E$9*p,"",A588+1))</f>
        <v/>
      </c>
      <c r="B589" s="27" t="str">
        <f>IF(A589="","",IF(p=52,B588+7,IF(p=26,B588+14,IF(p=24,IF(MOD(A589,2)=0,EDATE('Investicijų skaičiuoklė'!$E$10,A589/2),B588+14),IF(DAY(DATE(YEAR('Investicijų skaičiuoklė'!$E$10),MONTH('Investicijų skaičiuoklė'!$E$10)+(A589-1)*(12/p),DAY('Investicijų skaičiuoklė'!$E$10)))&lt;&gt;DAY('Investicijų skaičiuoklė'!$E$10),DATE(YEAR('Investicijų skaičiuoklė'!$E$10),MONTH('Investicijų skaičiuoklė'!$E$10)+A589*(12/p)+1,0),DATE(YEAR('Investicijų skaičiuoklė'!$E$10),MONTH('Investicijų skaičiuoklė'!$E$10)+A589*(12/p),DAY('Investicijų skaičiuoklė'!$E$10)))))))</f>
        <v/>
      </c>
      <c r="C589" s="29" t="str">
        <f t="shared" si="27"/>
        <v/>
      </c>
      <c r="D589" s="29" t="str">
        <f t="shared" si="28"/>
        <v/>
      </c>
      <c r="E589" s="29" t="str">
        <f>IF(A589="","",A+SUM($D$2:D588))</f>
        <v/>
      </c>
      <c r="F589" s="29" t="str">
        <f>IF(A589="","",SUM(D$1:D589)+PV)</f>
        <v/>
      </c>
      <c r="G589" s="29" t="str">
        <f>IF(A589="","",IF(INV_Parinktys!$B$17=INV_Parinktys!$A$10,I588*( (1+rate)^(B589-B588)-1 ),I588*rate))</f>
        <v/>
      </c>
      <c r="H589" s="29" t="str">
        <f>IF(D589="","",SUM(G$1:G589))</f>
        <v/>
      </c>
      <c r="I589" s="29" t="str">
        <f t="shared" si="29"/>
        <v/>
      </c>
      <c r="J589" s="28" t="str">
        <f ca="1">_xlfn.IFNA(INDEX(Paskola_LNT!$I$2:$I$1000,MATCH(INV_Lentele!B589,Paskola_LNT!$B$2:$B$1000,0)),IF(AND(J588&lt;&gt;"",A589&lt;&gt;""),J588,""))</f>
        <v/>
      </c>
    </row>
    <row r="590" spans="1:10" x14ac:dyDescent="0.25">
      <c r="A590" s="16" t="str">
        <f>IF(I589="","",IF(A589&gt;='Investicijų skaičiuoklė'!$E$9*p,"",A589+1))</f>
        <v/>
      </c>
      <c r="B590" s="27" t="str">
        <f>IF(A590="","",IF(p=52,B589+7,IF(p=26,B589+14,IF(p=24,IF(MOD(A590,2)=0,EDATE('Investicijų skaičiuoklė'!$E$10,A590/2),B589+14),IF(DAY(DATE(YEAR('Investicijų skaičiuoklė'!$E$10),MONTH('Investicijų skaičiuoklė'!$E$10)+(A590-1)*(12/p),DAY('Investicijų skaičiuoklė'!$E$10)))&lt;&gt;DAY('Investicijų skaičiuoklė'!$E$10),DATE(YEAR('Investicijų skaičiuoklė'!$E$10),MONTH('Investicijų skaičiuoklė'!$E$10)+A590*(12/p)+1,0),DATE(YEAR('Investicijų skaičiuoklė'!$E$10),MONTH('Investicijų skaičiuoklė'!$E$10)+A590*(12/p),DAY('Investicijų skaičiuoklė'!$E$10)))))))</f>
        <v/>
      </c>
      <c r="C590" s="29" t="str">
        <f t="shared" si="27"/>
        <v/>
      </c>
      <c r="D590" s="29" t="str">
        <f t="shared" si="28"/>
        <v/>
      </c>
      <c r="E590" s="29" t="str">
        <f>IF(A590="","",A+SUM($D$2:D589))</f>
        <v/>
      </c>
      <c r="F590" s="29" t="str">
        <f>IF(A590="","",SUM(D$1:D590)+PV)</f>
        <v/>
      </c>
      <c r="G590" s="29" t="str">
        <f>IF(A590="","",IF(INV_Parinktys!$B$17=INV_Parinktys!$A$10,I589*( (1+rate)^(B590-B589)-1 ),I589*rate))</f>
        <v/>
      </c>
      <c r="H590" s="29" t="str">
        <f>IF(D590="","",SUM(G$1:G590))</f>
        <v/>
      </c>
      <c r="I590" s="29" t="str">
        <f t="shared" si="29"/>
        <v/>
      </c>
      <c r="J590" s="28" t="str">
        <f ca="1">_xlfn.IFNA(INDEX(Paskola_LNT!$I$2:$I$1000,MATCH(INV_Lentele!B590,Paskola_LNT!$B$2:$B$1000,0)),IF(AND(J589&lt;&gt;"",A590&lt;&gt;""),J589,""))</f>
        <v/>
      </c>
    </row>
    <row r="591" spans="1:10" x14ac:dyDescent="0.25">
      <c r="A591" s="16" t="str">
        <f>IF(I590="","",IF(A590&gt;='Investicijų skaičiuoklė'!$E$9*p,"",A590+1))</f>
        <v/>
      </c>
      <c r="B591" s="27" t="str">
        <f>IF(A591="","",IF(p=52,B590+7,IF(p=26,B590+14,IF(p=24,IF(MOD(A591,2)=0,EDATE('Investicijų skaičiuoklė'!$E$10,A591/2),B590+14),IF(DAY(DATE(YEAR('Investicijų skaičiuoklė'!$E$10),MONTH('Investicijų skaičiuoklė'!$E$10)+(A591-1)*(12/p),DAY('Investicijų skaičiuoklė'!$E$10)))&lt;&gt;DAY('Investicijų skaičiuoklė'!$E$10),DATE(YEAR('Investicijų skaičiuoklė'!$E$10),MONTH('Investicijų skaičiuoklė'!$E$10)+A591*(12/p)+1,0),DATE(YEAR('Investicijų skaičiuoklė'!$E$10),MONTH('Investicijų skaičiuoklė'!$E$10)+A591*(12/p),DAY('Investicijų skaičiuoklė'!$E$10)))))))</f>
        <v/>
      </c>
      <c r="C591" s="29" t="str">
        <f t="shared" si="27"/>
        <v/>
      </c>
      <c r="D591" s="29" t="str">
        <f t="shared" si="28"/>
        <v/>
      </c>
      <c r="E591" s="29" t="str">
        <f>IF(A591="","",A+SUM($D$2:D590))</f>
        <v/>
      </c>
      <c r="F591" s="29" t="str">
        <f>IF(A591="","",SUM(D$1:D591)+PV)</f>
        <v/>
      </c>
      <c r="G591" s="29" t="str">
        <f>IF(A591="","",IF(INV_Parinktys!$B$17=INV_Parinktys!$A$10,I590*( (1+rate)^(B591-B590)-1 ),I590*rate))</f>
        <v/>
      </c>
      <c r="H591" s="29" t="str">
        <f>IF(D591="","",SUM(G$1:G591))</f>
        <v/>
      </c>
      <c r="I591" s="29" t="str">
        <f t="shared" si="29"/>
        <v/>
      </c>
      <c r="J591" s="28" t="str">
        <f ca="1">_xlfn.IFNA(INDEX(Paskola_LNT!$I$2:$I$1000,MATCH(INV_Lentele!B591,Paskola_LNT!$B$2:$B$1000,0)),IF(AND(J590&lt;&gt;"",A591&lt;&gt;""),J590,""))</f>
        <v/>
      </c>
    </row>
    <row r="592" spans="1:10" x14ac:dyDescent="0.25">
      <c r="A592" s="16" t="str">
        <f>IF(I591="","",IF(A591&gt;='Investicijų skaičiuoklė'!$E$9*p,"",A591+1))</f>
        <v/>
      </c>
      <c r="B592" s="27" t="str">
        <f>IF(A592="","",IF(p=52,B591+7,IF(p=26,B591+14,IF(p=24,IF(MOD(A592,2)=0,EDATE('Investicijų skaičiuoklė'!$E$10,A592/2),B591+14),IF(DAY(DATE(YEAR('Investicijų skaičiuoklė'!$E$10),MONTH('Investicijų skaičiuoklė'!$E$10)+(A592-1)*(12/p),DAY('Investicijų skaičiuoklė'!$E$10)))&lt;&gt;DAY('Investicijų skaičiuoklė'!$E$10),DATE(YEAR('Investicijų skaičiuoklė'!$E$10),MONTH('Investicijų skaičiuoklė'!$E$10)+A592*(12/p)+1,0),DATE(YEAR('Investicijų skaičiuoklė'!$E$10),MONTH('Investicijų skaičiuoklė'!$E$10)+A592*(12/p),DAY('Investicijų skaičiuoklė'!$E$10)))))))</f>
        <v/>
      </c>
      <c r="C592" s="29" t="str">
        <f t="shared" si="27"/>
        <v/>
      </c>
      <c r="D592" s="29" t="str">
        <f t="shared" si="28"/>
        <v/>
      </c>
      <c r="E592" s="29" t="str">
        <f>IF(A592="","",A+SUM($D$2:D591))</f>
        <v/>
      </c>
      <c r="F592" s="29" t="str">
        <f>IF(A592="","",SUM(D$1:D592)+PV)</f>
        <v/>
      </c>
      <c r="G592" s="29" t="str">
        <f>IF(A592="","",IF(INV_Parinktys!$B$17=INV_Parinktys!$A$10,I591*( (1+rate)^(B592-B591)-1 ),I591*rate))</f>
        <v/>
      </c>
      <c r="H592" s="29" t="str">
        <f>IF(D592="","",SUM(G$1:G592))</f>
        <v/>
      </c>
      <c r="I592" s="29" t="str">
        <f t="shared" si="29"/>
        <v/>
      </c>
      <c r="J592" s="28" t="str">
        <f ca="1">_xlfn.IFNA(INDEX(Paskola_LNT!$I$2:$I$1000,MATCH(INV_Lentele!B592,Paskola_LNT!$B$2:$B$1000,0)),IF(AND(J591&lt;&gt;"",A592&lt;&gt;""),J591,""))</f>
        <v/>
      </c>
    </row>
    <row r="593" spans="1:10" x14ac:dyDescent="0.25">
      <c r="A593" s="16" t="str">
        <f>IF(I592="","",IF(A592&gt;='Investicijų skaičiuoklė'!$E$9*p,"",A592+1))</f>
        <v/>
      </c>
      <c r="B593" s="27" t="str">
        <f>IF(A593="","",IF(p=52,B592+7,IF(p=26,B592+14,IF(p=24,IF(MOD(A593,2)=0,EDATE('Investicijų skaičiuoklė'!$E$10,A593/2),B592+14),IF(DAY(DATE(YEAR('Investicijų skaičiuoklė'!$E$10),MONTH('Investicijų skaičiuoklė'!$E$10)+(A593-1)*(12/p),DAY('Investicijų skaičiuoklė'!$E$10)))&lt;&gt;DAY('Investicijų skaičiuoklė'!$E$10),DATE(YEAR('Investicijų skaičiuoklė'!$E$10),MONTH('Investicijų skaičiuoklė'!$E$10)+A593*(12/p)+1,0),DATE(YEAR('Investicijų skaičiuoklė'!$E$10),MONTH('Investicijų skaičiuoklė'!$E$10)+A593*(12/p),DAY('Investicijų skaičiuoklė'!$E$10)))))))</f>
        <v/>
      </c>
      <c r="C593" s="29" t="str">
        <f t="shared" si="27"/>
        <v/>
      </c>
      <c r="D593" s="29" t="str">
        <f t="shared" si="28"/>
        <v/>
      </c>
      <c r="E593" s="29" t="str">
        <f>IF(A593="","",A+SUM($D$2:D592))</f>
        <v/>
      </c>
      <c r="F593" s="29" t="str">
        <f>IF(A593="","",SUM(D$1:D593)+PV)</f>
        <v/>
      </c>
      <c r="G593" s="29" t="str">
        <f>IF(A593="","",IF(INV_Parinktys!$B$17=INV_Parinktys!$A$10,I592*( (1+rate)^(B593-B592)-1 ),I592*rate))</f>
        <v/>
      </c>
      <c r="H593" s="29" t="str">
        <f>IF(D593="","",SUM(G$1:G593))</f>
        <v/>
      </c>
      <c r="I593" s="29" t="str">
        <f t="shared" si="29"/>
        <v/>
      </c>
      <c r="J593" s="28" t="str">
        <f ca="1">_xlfn.IFNA(INDEX(Paskola_LNT!$I$2:$I$1000,MATCH(INV_Lentele!B593,Paskola_LNT!$B$2:$B$1000,0)),IF(AND(J592&lt;&gt;"",A593&lt;&gt;""),J592,""))</f>
        <v/>
      </c>
    </row>
    <row r="594" spans="1:10" x14ac:dyDescent="0.25">
      <c r="A594" s="16" t="str">
        <f>IF(I593="","",IF(A593&gt;='Investicijų skaičiuoklė'!$E$9*p,"",A593+1))</f>
        <v/>
      </c>
      <c r="B594" s="27" t="str">
        <f>IF(A594="","",IF(p=52,B593+7,IF(p=26,B593+14,IF(p=24,IF(MOD(A594,2)=0,EDATE('Investicijų skaičiuoklė'!$E$10,A594/2),B593+14),IF(DAY(DATE(YEAR('Investicijų skaičiuoklė'!$E$10),MONTH('Investicijų skaičiuoklė'!$E$10)+(A594-1)*(12/p),DAY('Investicijų skaičiuoklė'!$E$10)))&lt;&gt;DAY('Investicijų skaičiuoklė'!$E$10),DATE(YEAR('Investicijų skaičiuoklė'!$E$10),MONTH('Investicijų skaičiuoklė'!$E$10)+A594*(12/p)+1,0),DATE(YEAR('Investicijų skaičiuoklė'!$E$10),MONTH('Investicijų skaičiuoklė'!$E$10)+A594*(12/p),DAY('Investicijų skaičiuoklė'!$E$10)))))))</f>
        <v/>
      </c>
      <c r="C594" s="29" t="str">
        <f t="shared" si="27"/>
        <v/>
      </c>
      <c r="D594" s="29" t="str">
        <f t="shared" si="28"/>
        <v/>
      </c>
      <c r="E594" s="29" t="str">
        <f>IF(A594="","",A+SUM($D$2:D593))</f>
        <v/>
      </c>
      <c r="F594" s="29" t="str">
        <f>IF(A594="","",SUM(D$1:D594)+PV)</f>
        <v/>
      </c>
      <c r="G594" s="29" t="str">
        <f>IF(A594="","",IF(INV_Parinktys!$B$17=INV_Parinktys!$A$10,I593*( (1+rate)^(B594-B593)-1 ),I593*rate))</f>
        <v/>
      </c>
      <c r="H594" s="29" t="str">
        <f>IF(D594="","",SUM(G$1:G594))</f>
        <v/>
      </c>
      <c r="I594" s="29" t="str">
        <f t="shared" si="29"/>
        <v/>
      </c>
      <c r="J594" s="28" t="str">
        <f ca="1">_xlfn.IFNA(INDEX(Paskola_LNT!$I$2:$I$1000,MATCH(INV_Lentele!B594,Paskola_LNT!$B$2:$B$1000,0)),IF(AND(J593&lt;&gt;"",A594&lt;&gt;""),J593,""))</f>
        <v/>
      </c>
    </row>
    <row r="595" spans="1:10" x14ac:dyDescent="0.25">
      <c r="A595" s="16" t="str">
        <f>IF(I594="","",IF(A594&gt;='Investicijų skaičiuoklė'!$E$9*p,"",A594+1))</f>
        <v/>
      </c>
      <c r="B595" s="27" t="str">
        <f>IF(A595="","",IF(p=52,B594+7,IF(p=26,B594+14,IF(p=24,IF(MOD(A595,2)=0,EDATE('Investicijų skaičiuoklė'!$E$10,A595/2),B594+14),IF(DAY(DATE(YEAR('Investicijų skaičiuoklė'!$E$10),MONTH('Investicijų skaičiuoklė'!$E$10)+(A595-1)*(12/p),DAY('Investicijų skaičiuoklė'!$E$10)))&lt;&gt;DAY('Investicijų skaičiuoklė'!$E$10),DATE(YEAR('Investicijų skaičiuoklė'!$E$10),MONTH('Investicijų skaičiuoklė'!$E$10)+A595*(12/p)+1,0),DATE(YEAR('Investicijų skaičiuoklė'!$E$10),MONTH('Investicijų skaičiuoklė'!$E$10)+A595*(12/p),DAY('Investicijų skaičiuoklė'!$E$10)))))))</f>
        <v/>
      </c>
      <c r="C595" s="29" t="str">
        <f t="shared" si="27"/>
        <v/>
      </c>
      <c r="D595" s="29" t="str">
        <f t="shared" si="28"/>
        <v/>
      </c>
      <c r="E595" s="29" t="str">
        <f>IF(A595="","",A+SUM($D$2:D594))</f>
        <v/>
      </c>
      <c r="F595" s="29" t="str">
        <f>IF(A595="","",SUM(D$1:D595)+PV)</f>
        <v/>
      </c>
      <c r="G595" s="29" t="str">
        <f>IF(A595="","",IF(INV_Parinktys!$B$17=INV_Parinktys!$A$10,I594*( (1+rate)^(B595-B594)-1 ),I594*rate))</f>
        <v/>
      </c>
      <c r="H595" s="29" t="str">
        <f>IF(D595="","",SUM(G$1:G595))</f>
        <v/>
      </c>
      <c r="I595" s="29" t="str">
        <f t="shared" si="29"/>
        <v/>
      </c>
      <c r="J595" s="28" t="str">
        <f ca="1">_xlfn.IFNA(INDEX(Paskola_LNT!$I$2:$I$1000,MATCH(INV_Lentele!B595,Paskola_LNT!$B$2:$B$1000,0)),IF(AND(J594&lt;&gt;"",A595&lt;&gt;""),J594,""))</f>
        <v/>
      </c>
    </row>
    <row r="596" spans="1:10" x14ac:dyDescent="0.25">
      <c r="A596" s="16" t="str">
        <f>IF(I595="","",IF(A595&gt;='Investicijų skaičiuoklė'!$E$9*p,"",A595+1))</f>
        <v/>
      </c>
      <c r="B596" s="27" t="str">
        <f>IF(A596="","",IF(p=52,B595+7,IF(p=26,B595+14,IF(p=24,IF(MOD(A596,2)=0,EDATE('Investicijų skaičiuoklė'!$E$10,A596/2),B595+14),IF(DAY(DATE(YEAR('Investicijų skaičiuoklė'!$E$10),MONTH('Investicijų skaičiuoklė'!$E$10)+(A596-1)*(12/p),DAY('Investicijų skaičiuoklė'!$E$10)))&lt;&gt;DAY('Investicijų skaičiuoklė'!$E$10),DATE(YEAR('Investicijų skaičiuoklė'!$E$10),MONTH('Investicijų skaičiuoklė'!$E$10)+A596*(12/p)+1,0),DATE(YEAR('Investicijų skaičiuoklė'!$E$10),MONTH('Investicijų skaičiuoklė'!$E$10)+A596*(12/p),DAY('Investicijų skaičiuoklė'!$E$10)))))))</f>
        <v/>
      </c>
      <c r="C596" s="29" t="str">
        <f t="shared" si="27"/>
        <v/>
      </c>
      <c r="D596" s="29" t="str">
        <f t="shared" si="28"/>
        <v/>
      </c>
      <c r="E596" s="29" t="str">
        <f>IF(A596="","",A+SUM($D$2:D595))</f>
        <v/>
      </c>
      <c r="F596" s="29" t="str">
        <f>IF(A596="","",SUM(D$1:D596)+PV)</f>
        <v/>
      </c>
      <c r="G596" s="29" t="str">
        <f>IF(A596="","",IF(INV_Parinktys!$B$17=INV_Parinktys!$A$10,I595*( (1+rate)^(B596-B595)-1 ),I595*rate))</f>
        <v/>
      </c>
      <c r="H596" s="29" t="str">
        <f>IF(D596="","",SUM(G$1:G596))</f>
        <v/>
      </c>
      <c r="I596" s="29" t="str">
        <f t="shared" si="29"/>
        <v/>
      </c>
      <c r="J596" s="28" t="str">
        <f ca="1">_xlfn.IFNA(INDEX(Paskola_LNT!$I$2:$I$1000,MATCH(INV_Lentele!B596,Paskola_LNT!$B$2:$B$1000,0)),IF(AND(J595&lt;&gt;"",A596&lt;&gt;""),J595,""))</f>
        <v/>
      </c>
    </row>
    <row r="597" spans="1:10" x14ac:dyDescent="0.25">
      <c r="A597" s="16" t="str">
        <f>IF(I596="","",IF(A596&gt;='Investicijų skaičiuoklė'!$E$9*p,"",A596+1))</f>
        <v/>
      </c>
      <c r="B597" s="27" t="str">
        <f>IF(A597="","",IF(p=52,B596+7,IF(p=26,B596+14,IF(p=24,IF(MOD(A597,2)=0,EDATE('Investicijų skaičiuoklė'!$E$10,A597/2),B596+14),IF(DAY(DATE(YEAR('Investicijų skaičiuoklė'!$E$10),MONTH('Investicijų skaičiuoklė'!$E$10)+(A597-1)*(12/p),DAY('Investicijų skaičiuoklė'!$E$10)))&lt;&gt;DAY('Investicijų skaičiuoklė'!$E$10),DATE(YEAR('Investicijų skaičiuoklė'!$E$10),MONTH('Investicijų skaičiuoklė'!$E$10)+A597*(12/p)+1,0),DATE(YEAR('Investicijų skaičiuoklė'!$E$10),MONTH('Investicijų skaičiuoklė'!$E$10)+A597*(12/p),DAY('Investicijų skaičiuoklė'!$E$10)))))))</f>
        <v/>
      </c>
      <c r="C597" s="29" t="str">
        <f t="shared" si="27"/>
        <v/>
      </c>
      <c r="D597" s="29" t="str">
        <f t="shared" si="28"/>
        <v/>
      </c>
      <c r="E597" s="29" t="str">
        <f>IF(A597="","",A+SUM($D$2:D596))</f>
        <v/>
      </c>
      <c r="F597" s="29" t="str">
        <f>IF(A597="","",SUM(D$1:D597)+PV)</f>
        <v/>
      </c>
      <c r="G597" s="29" t="str">
        <f>IF(A597="","",IF(INV_Parinktys!$B$17=INV_Parinktys!$A$10,I596*( (1+rate)^(B597-B596)-1 ),I596*rate))</f>
        <v/>
      </c>
      <c r="H597" s="29" t="str">
        <f>IF(D597="","",SUM(G$1:G597))</f>
        <v/>
      </c>
      <c r="I597" s="29" t="str">
        <f t="shared" si="29"/>
        <v/>
      </c>
      <c r="J597" s="28" t="str">
        <f ca="1">_xlfn.IFNA(INDEX(Paskola_LNT!$I$2:$I$1000,MATCH(INV_Lentele!B597,Paskola_LNT!$B$2:$B$1000,0)),IF(AND(J596&lt;&gt;"",A597&lt;&gt;""),J596,""))</f>
        <v/>
      </c>
    </row>
    <row r="598" spans="1:10" x14ac:dyDescent="0.25">
      <c r="A598" s="16" t="str">
        <f>IF(I597="","",IF(A597&gt;='Investicijų skaičiuoklė'!$E$9*p,"",A597+1))</f>
        <v/>
      </c>
      <c r="B598" s="27" t="str">
        <f>IF(A598="","",IF(p=52,B597+7,IF(p=26,B597+14,IF(p=24,IF(MOD(A598,2)=0,EDATE('Investicijų skaičiuoklė'!$E$10,A598/2),B597+14),IF(DAY(DATE(YEAR('Investicijų skaičiuoklė'!$E$10),MONTH('Investicijų skaičiuoklė'!$E$10)+(A598-1)*(12/p),DAY('Investicijų skaičiuoklė'!$E$10)))&lt;&gt;DAY('Investicijų skaičiuoklė'!$E$10),DATE(YEAR('Investicijų skaičiuoklė'!$E$10),MONTH('Investicijų skaičiuoklė'!$E$10)+A598*(12/p)+1,0),DATE(YEAR('Investicijų skaičiuoklė'!$E$10),MONTH('Investicijų skaičiuoklė'!$E$10)+A598*(12/p),DAY('Investicijų skaičiuoklė'!$E$10)))))))</f>
        <v/>
      </c>
      <c r="C598" s="29" t="str">
        <f t="shared" si="27"/>
        <v/>
      </c>
      <c r="D598" s="29" t="str">
        <f t="shared" si="28"/>
        <v/>
      </c>
      <c r="E598" s="29" t="str">
        <f>IF(A598="","",A+SUM($D$2:D597))</f>
        <v/>
      </c>
      <c r="F598" s="29" t="str">
        <f>IF(A598="","",SUM(D$1:D598)+PV)</f>
        <v/>
      </c>
      <c r="G598" s="29" t="str">
        <f>IF(A598="","",IF(INV_Parinktys!$B$17=INV_Parinktys!$A$10,I597*( (1+rate)^(B598-B597)-1 ),I597*rate))</f>
        <v/>
      </c>
      <c r="H598" s="29" t="str">
        <f>IF(D598="","",SUM(G$1:G598))</f>
        <v/>
      </c>
      <c r="I598" s="29" t="str">
        <f t="shared" si="29"/>
        <v/>
      </c>
      <c r="J598" s="28" t="str">
        <f ca="1">_xlfn.IFNA(INDEX(Paskola_LNT!$I$2:$I$1000,MATCH(INV_Lentele!B598,Paskola_LNT!$B$2:$B$1000,0)),IF(AND(J597&lt;&gt;"",A598&lt;&gt;""),J597,""))</f>
        <v/>
      </c>
    </row>
    <row r="599" spans="1:10" x14ac:dyDescent="0.25">
      <c r="A599" s="16" t="str">
        <f>IF(I598="","",IF(A598&gt;='Investicijų skaičiuoklė'!$E$9*p,"",A598+1))</f>
        <v/>
      </c>
      <c r="B599" s="27" t="str">
        <f>IF(A599="","",IF(p=52,B598+7,IF(p=26,B598+14,IF(p=24,IF(MOD(A599,2)=0,EDATE('Investicijų skaičiuoklė'!$E$10,A599/2),B598+14),IF(DAY(DATE(YEAR('Investicijų skaičiuoklė'!$E$10),MONTH('Investicijų skaičiuoklė'!$E$10)+(A599-1)*(12/p),DAY('Investicijų skaičiuoklė'!$E$10)))&lt;&gt;DAY('Investicijų skaičiuoklė'!$E$10),DATE(YEAR('Investicijų skaičiuoklė'!$E$10),MONTH('Investicijų skaičiuoklė'!$E$10)+A599*(12/p)+1,0),DATE(YEAR('Investicijų skaičiuoklė'!$E$10),MONTH('Investicijų skaičiuoklė'!$E$10)+A599*(12/p),DAY('Investicijų skaičiuoklė'!$E$10)))))))</f>
        <v/>
      </c>
      <c r="C599" s="29" t="str">
        <f t="shared" si="27"/>
        <v/>
      </c>
      <c r="D599" s="29" t="str">
        <f t="shared" si="28"/>
        <v/>
      </c>
      <c r="E599" s="29" t="str">
        <f>IF(A599="","",A+SUM($D$2:D598))</f>
        <v/>
      </c>
      <c r="F599" s="29" t="str">
        <f>IF(A599="","",SUM(D$1:D599)+PV)</f>
        <v/>
      </c>
      <c r="G599" s="29" t="str">
        <f>IF(A599="","",IF(INV_Parinktys!$B$17=INV_Parinktys!$A$10,I598*( (1+rate)^(B599-B598)-1 ),I598*rate))</f>
        <v/>
      </c>
      <c r="H599" s="29" t="str">
        <f>IF(D599="","",SUM(G$1:G599))</f>
        <v/>
      </c>
      <c r="I599" s="29" t="str">
        <f t="shared" si="29"/>
        <v/>
      </c>
      <c r="J599" s="28" t="str">
        <f ca="1">_xlfn.IFNA(INDEX(Paskola_LNT!$I$2:$I$1000,MATCH(INV_Lentele!B599,Paskola_LNT!$B$2:$B$1000,0)),IF(AND(J598&lt;&gt;"",A599&lt;&gt;""),J598,""))</f>
        <v/>
      </c>
    </row>
    <row r="600" spans="1:10" x14ac:dyDescent="0.25">
      <c r="A600" s="16" t="str">
        <f>IF(I599="","",IF(A599&gt;='Investicijų skaičiuoklė'!$E$9*p,"",A599+1))</f>
        <v/>
      </c>
      <c r="B600" s="27" t="str">
        <f>IF(A600="","",IF(p=52,B599+7,IF(p=26,B599+14,IF(p=24,IF(MOD(A600,2)=0,EDATE('Investicijų skaičiuoklė'!$E$10,A600/2),B599+14),IF(DAY(DATE(YEAR('Investicijų skaičiuoklė'!$E$10),MONTH('Investicijų skaičiuoklė'!$E$10)+(A600-1)*(12/p),DAY('Investicijų skaičiuoklė'!$E$10)))&lt;&gt;DAY('Investicijų skaičiuoklė'!$E$10),DATE(YEAR('Investicijų skaičiuoklė'!$E$10),MONTH('Investicijų skaičiuoklė'!$E$10)+A600*(12/p)+1,0),DATE(YEAR('Investicijų skaičiuoklė'!$E$10),MONTH('Investicijų skaičiuoklė'!$E$10)+A600*(12/p),DAY('Investicijų skaičiuoklė'!$E$10)))))))</f>
        <v/>
      </c>
      <c r="C600" s="29" t="str">
        <f t="shared" si="27"/>
        <v/>
      </c>
      <c r="D600" s="29" t="str">
        <f t="shared" si="28"/>
        <v/>
      </c>
      <c r="E600" s="29" t="str">
        <f>IF(A600="","",A+SUM($D$2:D599))</f>
        <v/>
      </c>
      <c r="F600" s="29" t="str">
        <f>IF(A600="","",SUM(D$1:D600)+PV)</f>
        <v/>
      </c>
      <c r="G600" s="29" t="str">
        <f>IF(A600="","",IF(INV_Parinktys!$B$17=INV_Parinktys!$A$10,I599*( (1+rate)^(B600-B599)-1 ),I599*rate))</f>
        <v/>
      </c>
      <c r="H600" s="29" t="str">
        <f>IF(D600="","",SUM(G$1:G600))</f>
        <v/>
      </c>
      <c r="I600" s="29" t="str">
        <f t="shared" si="29"/>
        <v/>
      </c>
      <c r="J600" s="28" t="str">
        <f ca="1">_xlfn.IFNA(INDEX(Paskola_LNT!$I$2:$I$1000,MATCH(INV_Lentele!B600,Paskola_LNT!$B$2:$B$1000,0)),IF(AND(J599&lt;&gt;"",A600&lt;&gt;""),J599,""))</f>
        <v/>
      </c>
    </row>
    <row r="601" spans="1:10" x14ac:dyDescent="0.25">
      <c r="A601" s="16" t="str">
        <f>IF(I600="","",IF(A600&gt;='Investicijų skaičiuoklė'!$E$9*p,"",A600+1))</f>
        <v/>
      </c>
      <c r="B601" s="27" t="str">
        <f>IF(A601="","",IF(p=52,B600+7,IF(p=26,B600+14,IF(p=24,IF(MOD(A601,2)=0,EDATE('Investicijų skaičiuoklė'!$E$10,A601/2),B600+14),IF(DAY(DATE(YEAR('Investicijų skaičiuoklė'!$E$10),MONTH('Investicijų skaičiuoklė'!$E$10)+(A601-1)*(12/p),DAY('Investicijų skaičiuoklė'!$E$10)))&lt;&gt;DAY('Investicijų skaičiuoklė'!$E$10),DATE(YEAR('Investicijų skaičiuoklė'!$E$10),MONTH('Investicijų skaičiuoklė'!$E$10)+A601*(12/p)+1,0),DATE(YEAR('Investicijų skaičiuoklė'!$E$10),MONTH('Investicijų skaičiuoklė'!$E$10)+A601*(12/p),DAY('Investicijų skaičiuoklė'!$E$10)))))))</f>
        <v/>
      </c>
      <c r="C601" s="29" t="str">
        <f t="shared" si="27"/>
        <v/>
      </c>
      <c r="D601" s="29" t="str">
        <f t="shared" si="28"/>
        <v/>
      </c>
      <c r="E601" s="29" t="str">
        <f>IF(A601="","",A+SUM($D$2:D600))</f>
        <v/>
      </c>
      <c r="F601" s="29" t="str">
        <f>IF(A601="","",SUM(D$1:D601)+PV)</f>
        <v/>
      </c>
      <c r="G601" s="29" t="str">
        <f>IF(A601="","",IF(INV_Parinktys!$B$17=INV_Parinktys!$A$10,I600*( (1+rate)^(B601-B600)-1 ),I600*rate))</f>
        <v/>
      </c>
      <c r="H601" s="29" t="str">
        <f>IF(D601="","",SUM(G$1:G601))</f>
        <v/>
      </c>
      <c r="I601" s="29" t="str">
        <f t="shared" si="29"/>
        <v/>
      </c>
      <c r="J601" s="28" t="str">
        <f ca="1">_xlfn.IFNA(INDEX(Paskola_LNT!$I$2:$I$1000,MATCH(INV_Lentele!B601,Paskola_LNT!$B$2:$B$1000,0)),IF(AND(J600&lt;&gt;"",A601&lt;&gt;""),J600,""))</f>
        <v/>
      </c>
    </row>
    <row r="602" spans="1:10" x14ac:dyDescent="0.25">
      <c r="A602" s="16" t="str">
        <f>IF(I601="","",IF(A601&gt;='Investicijų skaičiuoklė'!$E$9*p,"",A601+1))</f>
        <v/>
      </c>
      <c r="B602" s="27" t="str">
        <f>IF(A602="","",IF(p=52,B601+7,IF(p=26,B601+14,IF(p=24,IF(MOD(A602,2)=0,EDATE('Investicijų skaičiuoklė'!$E$10,A602/2),B601+14),IF(DAY(DATE(YEAR('Investicijų skaičiuoklė'!$E$10),MONTH('Investicijų skaičiuoklė'!$E$10)+(A602-1)*(12/p),DAY('Investicijų skaičiuoklė'!$E$10)))&lt;&gt;DAY('Investicijų skaičiuoklė'!$E$10),DATE(YEAR('Investicijų skaičiuoklė'!$E$10),MONTH('Investicijų skaičiuoklė'!$E$10)+A602*(12/p)+1,0),DATE(YEAR('Investicijų skaičiuoklė'!$E$10),MONTH('Investicijų skaičiuoklė'!$E$10)+A602*(12/p),DAY('Investicijų skaičiuoklė'!$E$10)))))))</f>
        <v/>
      </c>
      <c r="C602" s="29" t="str">
        <f t="shared" si="27"/>
        <v/>
      </c>
      <c r="D602" s="29" t="str">
        <f t="shared" si="28"/>
        <v/>
      </c>
      <c r="E602" s="29" t="str">
        <f>IF(A602="","",A+SUM($D$2:D601))</f>
        <v/>
      </c>
      <c r="F602" s="29" t="str">
        <f>IF(A602="","",SUM(D$1:D602)+PV)</f>
        <v/>
      </c>
      <c r="G602" s="29" t="str">
        <f>IF(A602="","",IF(INV_Parinktys!$B$17=INV_Parinktys!$A$10,I601*( (1+rate)^(B602-B601)-1 ),I601*rate))</f>
        <v/>
      </c>
      <c r="H602" s="29" t="str">
        <f>IF(D602="","",SUM(G$1:G602))</f>
        <v/>
      </c>
      <c r="I602" s="29" t="str">
        <f t="shared" si="29"/>
        <v/>
      </c>
      <c r="J602" s="28" t="str">
        <f ca="1">_xlfn.IFNA(INDEX(Paskola_LNT!$I$2:$I$1000,MATCH(INV_Lentele!B602,Paskola_LNT!$B$2:$B$1000,0)),IF(AND(J601&lt;&gt;"",A602&lt;&gt;""),J601,""))</f>
        <v/>
      </c>
    </row>
    <row r="603" spans="1:10" x14ac:dyDescent="0.25">
      <c r="A603" s="16" t="str">
        <f>IF(I602="","",IF(A602&gt;='Investicijų skaičiuoklė'!$E$9*p,"",A602+1))</f>
        <v/>
      </c>
      <c r="B603" s="27" t="str">
        <f>IF(A603="","",IF(p=52,B602+7,IF(p=26,B602+14,IF(p=24,IF(MOD(A603,2)=0,EDATE('Investicijų skaičiuoklė'!$E$10,A603/2),B602+14),IF(DAY(DATE(YEAR('Investicijų skaičiuoklė'!$E$10),MONTH('Investicijų skaičiuoklė'!$E$10)+(A603-1)*(12/p),DAY('Investicijų skaičiuoklė'!$E$10)))&lt;&gt;DAY('Investicijų skaičiuoklė'!$E$10),DATE(YEAR('Investicijų skaičiuoklė'!$E$10),MONTH('Investicijų skaičiuoklė'!$E$10)+A603*(12/p)+1,0),DATE(YEAR('Investicijų skaičiuoklė'!$E$10),MONTH('Investicijų skaičiuoklė'!$E$10)+A603*(12/p),DAY('Investicijų skaičiuoklė'!$E$10)))))))</f>
        <v/>
      </c>
      <c r="C603" s="29" t="str">
        <f t="shared" si="27"/>
        <v/>
      </c>
      <c r="D603" s="29" t="str">
        <f t="shared" si="28"/>
        <v/>
      </c>
      <c r="E603" s="29" t="str">
        <f>IF(A603="","",A+SUM($D$2:D602))</f>
        <v/>
      </c>
      <c r="F603" s="29" t="str">
        <f>IF(A603="","",SUM(D$1:D603)+PV)</f>
        <v/>
      </c>
      <c r="G603" s="29" t="str">
        <f>IF(A603="","",IF(INV_Parinktys!$B$17=INV_Parinktys!$A$10,I602*( (1+rate)^(B603-B602)-1 ),I602*rate))</f>
        <v/>
      </c>
      <c r="H603" s="29" t="str">
        <f>IF(D603="","",SUM(G$1:G603))</f>
        <v/>
      </c>
      <c r="I603" s="29" t="str">
        <f t="shared" si="29"/>
        <v/>
      </c>
      <c r="J603" s="28" t="str">
        <f ca="1">_xlfn.IFNA(INDEX(Paskola_LNT!$I$2:$I$1000,MATCH(INV_Lentele!B603,Paskola_LNT!$B$2:$B$1000,0)),IF(AND(J602&lt;&gt;"",A603&lt;&gt;""),J602,""))</f>
        <v/>
      </c>
    </row>
    <row r="604" spans="1:10" x14ac:dyDescent="0.25">
      <c r="A604" s="16" t="str">
        <f>IF(I603="","",IF(A603&gt;='Investicijų skaičiuoklė'!$E$9*p,"",A603+1))</f>
        <v/>
      </c>
      <c r="B604" s="27" t="str">
        <f>IF(A604="","",IF(p=52,B603+7,IF(p=26,B603+14,IF(p=24,IF(MOD(A604,2)=0,EDATE('Investicijų skaičiuoklė'!$E$10,A604/2),B603+14),IF(DAY(DATE(YEAR('Investicijų skaičiuoklė'!$E$10),MONTH('Investicijų skaičiuoklė'!$E$10)+(A604-1)*(12/p),DAY('Investicijų skaičiuoklė'!$E$10)))&lt;&gt;DAY('Investicijų skaičiuoklė'!$E$10),DATE(YEAR('Investicijų skaičiuoklė'!$E$10),MONTH('Investicijų skaičiuoklė'!$E$10)+A604*(12/p)+1,0),DATE(YEAR('Investicijų skaičiuoklė'!$E$10),MONTH('Investicijų skaičiuoklė'!$E$10)+A604*(12/p),DAY('Investicijų skaičiuoklė'!$E$10)))))))</f>
        <v/>
      </c>
      <c r="C604" s="29" t="str">
        <f t="shared" si="27"/>
        <v/>
      </c>
      <c r="D604" s="29" t="str">
        <f t="shared" si="28"/>
        <v/>
      </c>
      <c r="E604" s="29" t="str">
        <f>IF(A604="","",A+SUM($D$2:D603))</f>
        <v/>
      </c>
      <c r="F604" s="29" t="str">
        <f>IF(A604="","",SUM(D$1:D604)+PV)</f>
        <v/>
      </c>
      <c r="G604" s="29" t="str">
        <f>IF(A604="","",IF(INV_Parinktys!$B$17=INV_Parinktys!$A$10,I603*( (1+rate)^(B604-B603)-1 ),I603*rate))</f>
        <v/>
      </c>
      <c r="H604" s="29" t="str">
        <f>IF(D604="","",SUM(G$1:G604))</f>
        <v/>
      </c>
      <c r="I604" s="29" t="str">
        <f t="shared" si="29"/>
        <v/>
      </c>
      <c r="J604" s="28" t="str">
        <f ca="1">_xlfn.IFNA(INDEX(Paskola_LNT!$I$2:$I$1000,MATCH(INV_Lentele!B604,Paskola_LNT!$B$2:$B$1000,0)),IF(AND(J603&lt;&gt;"",A604&lt;&gt;""),J603,""))</f>
        <v/>
      </c>
    </row>
    <row r="605" spans="1:10" x14ac:dyDescent="0.25">
      <c r="A605" s="16" t="str">
        <f>IF(I604="","",IF(A604&gt;='Investicijų skaičiuoklė'!$E$9*p,"",A604+1))</f>
        <v/>
      </c>
      <c r="B605" s="27" t="str">
        <f>IF(A605="","",IF(p=52,B604+7,IF(p=26,B604+14,IF(p=24,IF(MOD(A605,2)=0,EDATE('Investicijų skaičiuoklė'!$E$10,A605/2),B604+14),IF(DAY(DATE(YEAR('Investicijų skaičiuoklė'!$E$10),MONTH('Investicijų skaičiuoklė'!$E$10)+(A605-1)*(12/p),DAY('Investicijų skaičiuoklė'!$E$10)))&lt;&gt;DAY('Investicijų skaičiuoklė'!$E$10),DATE(YEAR('Investicijų skaičiuoklė'!$E$10),MONTH('Investicijų skaičiuoklė'!$E$10)+A605*(12/p)+1,0),DATE(YEAR('Investicijų skaičiuoklė'!$E$10),MONTH('Investicijų skaičiuoklė'!$E$10)+A605*(12/p),DAY('Investicijų skaičiuoklė'!$E$10)))))))</f>
        <v/>
      </c>
      <c r="C605" s="29" t="str">
        <f t="shared" si="27"/>
        <v/>
      </c>
      <c r="D605" s="29" t="str">
        <f t="shared" si="28"/>
        <v/>
      </c>
      <c r="E605" s="29" t="str">
        <f>IF(A605="","",A+SUM($D$2:D604))</f>
        <v/>
      </c>
      <c r="F605" s="29" t="str">
        <f>IF(A605="","",SUM(D$1:D605)+PV)</f>
        <v/>
      </c>
      <c r="G605" s="29" t="str">
        <f>IF(A605="","",IF(INV_Parinktys!$B$17=INV_Parinktys!$A$10,I604*( (1+rate)^(B605-B604)-1 ),I604*rate))</f>
        <v/>
      </c>
      <c r="H605" s="29" t="str">
        <f>IF(D605="","",SUM(G$1:G605))</f>
        <v/>
      </c>
      <c r="I605" s="29" t="str">
        <f t="shared" si="29"/>
        <v/>
      </c>
      <c r="J605" s="28" t="str">
        <f ca="1">_xlfn.IFNA(INDEX(Paskola_LNT!$I$2:$I$1000,MATCH(INV_Lentele!B605,Paskola_LNT!$B$2:$B$1000,0)),IF(AND(J604&lt;&gt;"",A605&lt;&gt;""),J604,""))</f>
        <v/>
      </c>
    </row>
    <row r="606" spans="1:10" x14ac:dyDescent="0.25">
      <c r="A606" s="16" t="str">
        <f>IF(I605="","",IF(A605&gt;='Investicijų skaičiuoklė'!$E$9*p,"",A605+1))</f>
        <v/>
      </c>
      <c r="B606" s="27" t="str">
        <f>IF(A606="","",IF(p=52,B605+7,IF(p=26,B605+14,IF(p=24,IF(MOD(A606,2)=0,EDATE('Investicijų skaičiuoklė'!$E$10,A606/2),B605+14),IF(DAY(DATE(YEAR('Investicijų skaičiuoklė'!$E$10),MONTH('Investicijų skaičiuoklė'!$E$10)+(A606-1)*(12/p),DAY('Investicijų skaičiuoklė'!$E$10)))&lt;&gt;DAY('Investicijų skaičiuoklė'!$E$10),DATE(YEAR('Investicijų skaičiuoklė'!$E$10),MONTH('Investicijų skaičiuoklė'!$E$10)+A606*(12/p)+1,0),DATE(YEAR('Investicijų skaičiuoklė'!$E$10),MONTH('Investicijų skaičiuoklė'!$E$10)+A606*(12/p),DAY('Investicijų skaičiuoklė'!$E$10)))))))</f>
        <v/>
      </c>
      <c r="C606" s="29" t="str">
        <f t="shared" si="27"/>
        <v/>
      </c>
      <c r="D606" s="29" t="str">
        <f t="shared" si="28"/>
        <v/>
      </c>
      <c r="E606" s="29" t="str">
        <f>IF(A606="","",A+SUM($D$2:D605))</f>
        <v/>
      </c>
      <c r="F606" s="29" t="str">
        <f>IF(A606="","",SUM(D$1:D606)+PV)</f>
        <v/>
      </c>
      <c r="G606" s="29" t="str">
        <f>IF(A606="","",IF(INV_Parinktys!$B$17=INV_Parinktys!$A$10,I605*( (1+rate)^(B606-B605)-1 ),I605*rate))</f>
        <v/>
      </c>
      <c r="H606" s="29" t="str">
        <f>IF(D606="","",SUM(G$1:G606))</f>
        <v/>
      </c>
      <c r="I606" s="29" t="str">
        <f t="shared" si="29"/>
        <v/>
      </c>
      <c r="J606" s="28" t="str">
        <f ca="1">_xlfn.IFNA(INDEX(Paskola_LNT!$I$2:$I$1000,MATCH(INV_Lentele!B606,Paskola_LNT!$B$2:$B$1000,0)),IF(AND(J605&lt;&gt;"",A606&lt;&gt;""),J605,""))</f>
        <v/>
      </c>
    </row>
    <row r="607" spans="1:10" x14ac:dyDescent="0.25">
      <c r="A607" s="16" t="str">
        <f>IF(I606="","",IF(A606&gt;='Investicijų skaičiuoklė'!$E$9*p,"",A606+1))</f>
        <v/>
      </c>
      <c r="B607" s="27" t="str">
        <f>IF(A607="","",IF(p=52,B606+7,IF(p=26,B606+14,IF(p=24,IF(MOD(A607,2)=0,EDATE('Investicijų skaičiuoklė'!$E$10,A607/2),B606+14),IF(DAY(DATE(YEAR('Investicijų skaičiuoklė'!$E$10),MONTH('Investicijų skaičiuoklė'!$E$10)+(A607-1)*(12/p),DAY('Investicijų skaičiuoklė'!$E$10)))&lt;&gt;DAY('Investicijų skaičiuoklė'!$E$10),DATE(YEAR('Investicijų skaičiuoklė'!$E$10),MONTH('Investicijų skaičiuoklė'!$E$10)+A607*(12/p)+1,0),DATE(YEAR('Investicijų skaičiuoklė'!$E$10),MONTH('Investicijų skaičiuoklė'!$E$10)+A607*(12/p),DAY('Investicijų skaičiuoklė'!$E$10)))))))</f>
        <v/>
      </c>
      <c r="C607" s="29" t="str">
        <f t="shared" si="27"/>
        <v/>
      </c>
      <c r="D607" s="29" t="str">
        <f t="shared" si="28"/>
        <v/>
      </c>
      <c r="E607" s="29" t="str">
        <f>IF(A607="","",A+SUM($D$2:D606))</f>
        <v/>
      </c>
      <c r="F607" s="29" t="str">
        <f>IF(A607="","",SUM(D$1:D607)+PV)</f>
        <v/>
      </c>
      <c r="G607" s="29" t="str">
        <f>IF(A607="","",IF(INV_Parinktys!$B$17=INV_Parinktys!$A$10,I606*( (1+rate)^(B607-B606)-1 ),I606*rate))</f>
        <v/>
      </c>
      <c r="H607" s="29" t="str">
        <f>IF(D607="","",SUM(G$1:G607))</f>
        <v/>
      </c>
      <c r="I607" s="29" t="str">
        <f t="shared" si="29"/>
        <v/>
      </c>
      <c r="J607" s="28" t="str">
        <f ca="1">_xlfn.IFNA(INDEX(Paskola_LNT!$I$2:$I$1000,MATCH(INV_Lentele!B607,Paskola_LNT!$B$2:$B$1000,0)),IF(AND(J606&lt;&gt;"",A607&lt;&gt;""),J606,""))</f>
        <v/>
      </c>
    </row>
    <row r="608" spans="1:10" x14ac:dyDescent="0.25">
      <c r="A608" s="16" t="str">
        <f>IF(I607="","",IF(A607&gt;='Investicijų skaičiuoklė'!$E$9*p,"",A607+1))</f>
        <v/>
      </c>
      <c r="B608" s="27" t="str">
        <f>IF(A608="","",IF(p=52,B607+7,IF(p=26,B607+14,IF(p=24,IF(MOD(A608,2)=0,EDATE('Investicijų skaičiuoklė'!$E$10,A608/2),B607+14),IF(DAY(DATE(YEAR('Investicijų skaičiuoklė'!$E$10),MONTH('Investicijų skaičiuoklė'!$E$10)+(A608-1)*(12/p),DAY('Investicijų skaičiuoklė'!$E$10)))&lt;&gt;DAY('Investicijų skaičiuoklė'!$E$10),DATE(YEAR('Investicijų skaičiuoklė'!$E$10),MONTH('Investicijų skaičiuoklė'!$E$10)+A608*(12/p)+1,0),DATE(YEAR('Investicijų skaičiuoklė'!$E$10),MONTH('Investicijų skaičiuoklė'!$E$10)+A608*(12/p),DAY('Investicijų skaičiuoklė'!$E$10)))))))</f>
        <v/>
      </c>
      <c r="C608" s="29" t="str">
        <f t="shared" si="27"/>
        <v/>
      </c>
      <c r="D608" s="29" t="str">
        <f t="shared" si="28"/>
        <v/>
      </c>
      <c r="E608" s="29" t="str">
        <f>IF(A608="","",A+SUM($D$2:D607))</f>
        <v/>
      </c>
      <c r="F608" s="29" t="str">
        <f>IF(A608="","",SUM(D$1:D608)+PV)</f>
        <v/>
      </c>
      <c r="G608" s="29" t="str">
        <f>IF(A608="","",IF(INV_Parinktys!$B$17=INV_Parinktys!$A$10,I607*( (1+rate)^(B608-B607)-1 ),I607*rate))</f>
        <v/>
      </c>
      <c r="H608" s="29" t="str">
        <f>IF(D608="","",SUM(G$1:G608))</f>
        <v/>
      </c>
      <c r="I608" s="29" t="str">
        <f t="shared" si="29"/>
        <v/>
      </c>
      <c r="J608" s="28" t="str">
        <f ca="1">_xlfn.IFNA(INDEX(Paskola_LNT!$I$2:$I$1000,MATCH(INV_Lentele!B608,Paskola_LNT!$B$2:$B$1000,0)),IF(AND(J607&lt;&gt;"",A608&lt;&gt;""),J607,""))</f>
        <v/>
      </c>
    </row>
    <row r="609" spans="1:10" x14ac:dyDescent="0.25">
      <c r="A609" s="16" t="str">
        <f>IF(I608="","",IF(A608&gt;='Investicijų skaičiuoklė'!$E$9*p,"",A608+1))</f>
        <v/>
      </c>
      <c r="B609" s="27" t="str">
        <f>IF(A609="","",IF(p=52,B608+7,IF(p=26,B608+14,IF(p=24,IF(MOD(A609,2)=0,EDATE('Investicijų skaičiuoklė'!$E$10,A609/2),B608+14),IF(DAY(DATE(YEAR('Investicijų skaičiuoklė'!$E$10),MONTH('Investicijų skaičiuoklė'!$E$10)+(A609-1)*(12/p),DAY('Investicijų skaičiuoklė'!$E$10)))&lt;&gt;DAY('Investicijų skaičiuoklė'!$E$10),DATE(YEAR('Investicijų skaičiuoklė'!$E$10),MONTH('Investicijų skaičiuoklė'!$E$10)+A609*(12/p)+1,0),DATE(YEAR('Investicijų skaičiuoklė'!$E$10),MONTH('Investicijų skaičiuoklė'!$E$10)+A609*(12/p),DAY('Investicijų skaičiuoklė'!$E$10)))))))</f>
        <v/>
      </c>
      <c r="C609" s="29" t="str">
        <f t="shared" si="27"/>
        <v/>
      </c>
      <c r="D609" s="29" t="str">
        <f t="shared" si="28"/>
        <v/>
      </c>
      <c r="E609" s="29" t="str">
        <f>IF(A609="","",A+SUM($D$2:D608))</f>
        <v/>
      </c>
      <c r="F609" s="29" t="str">
        <f>IF(A609="","",SUM(D$1:D609)+PV)</f>
        <v/>
      </c>
      <c r="G609" s="29" t="str">
        <f>IF(A609="","",IF(INV_Parinktys!$B$17=INV_Parinktys!$A$10,I608*( (1+rate)^(B609-B608)-1 ),I608*rate))</f>
        <v/>
      </c>
      <c r="H609" s="29" t="str">
        <f>IF(D609="","",SUM(G$1:G609))</f>
        <v/>
      </c>
      <c r="I609" s="29" t="str">
        <f t="shared" si="29"/>
        <v/>
      </c>
      <c r="J609" s="28" t="str">
        <f ca="1">_xlfn.IFNA(INDEX(Paskola_LNT!$I$2:$I$1000,MATCH(INV_Lentele!B609,Paskola_LNT!$B$2:$B$1000,0)),IF(AND(J608&lt;&gt;"",A609&lt;&gt;""),J608,""))</f>
        <v/>
      </c>
    </row>
    <row r="610" spans="1:10" x14ac:dyDescent="0.25">
      <c r="A610" s="16" t="str">
        <f>IF(I609="","",IF(A609&gt;='Investicijų skaičiuoklė'!$E$9*p,"",A609+1))</f>
        <v/>
      </c>
      <c r="B610" s="27" t="str">
        <f>IF(A610="","",IF(p=52,B609+7,IF(p=26,B609+14,IF(p=24,IF(MOD(A610,2)=0,EDATE('Investicijų skaičiuoklė'!$E$10,A610/2),B609+14),IF(DAY(DATE(YEAR('Investicijų skaičiuoklė'!$E$10),MONTH('Investicijų skaičiuoklė'!$E$10)+(A610-1)*(12/p),DAY('Investicijų skaičiuoklė'!$E$10)))&lt;&gt;DAY('Investicijų skaičiuoklė'!$E$10),DATE(YEAR('Investicijų skaičiuoklė'!$E$10),MONTH('Investicijų skaičiuoklė'!$E$10)+A610*(12/p)+1,0),DATE(YEAR('Investicijų skaičiuoklė'!$E$10),MONTH('Investicijų skaičiuoklė'!$E$10)+A610*(12/p),DAY('Investicijų skaičiuoklė'!$E$10)))))))</f>
        <v/>
      </c>
      <c r="C610" s="29" t="str">
        <f t="shared" si="27"/>
        <v/>
      </c>
      <c r="D610" s="29" t="str">
        <f t="shared" si="28"/>
        <v/>
      </c>
      <c r="E610" s="29" t="str">
        <f>IF(A610="","",A+SUM($D$2:D609))</f>
        <v/>
      </c>
      <c r="F610" s="29" t="str">
        <f>IF(A610="","",SUM(D$1:D610)+PV)</f>
        <v/>
      </c>
      <c r="G610" s="29" t="str">
        <f>IF(A610="","",IF(INV_Parinktys!$B$17=INV_Parinktys!$A$10,I609*( (1+rate)^(B610-B609)-1 ),I609*rate))</f>
        <v/>
      </c>
      <c r="H610" s="29" t="str">
        <f>IF(D610="","",SUM(G$1:G610))</f>
        <v/>
      </c>
      <c r="I610" s="29" t="str">
        <f t="shared" si="29"/>
        <v/>
      </c>
      <c r="J610" s="28" t="str">
        <f ca="1">_xlfn.IFNA(INDEX(Paskola_LNT!$I$2:$I$1000,MATCH(INV_Lentele!B610,Paskola_LNT!$B$2:$B$1000,0)),IF(AND(J609&lt;&gt;"",A610&lt;&gt;""),J609,""))</f>
        <v/>
      </c>
    </row>
    <row r="611" spans="1:10" x14ac:dyDescent="0.25">
      <c r="A611" s="16" t="str">
        <f>IF(I610="","",IF(A610&gt;='Investicijų skaičiuoklė'!$E$9*p,"",A610+1))</f>
        <v/>
      </c>
      <c r="B611" s="27" t="str">
        <f>IF(A611="","",IF(p=52,B610+7,IF(p=26,B610+14,IF(p=24,IF(MOD(A611,2)=0,EDATE('Investicijų skaičiuoklė'!$E$10,A611/2),B610+14),IF(DAY(DATE(YEAR('Investicijų skaičiuoklė'!$E$10),MONTH('Investicijų skaičiuoklė'!$E$10)+(A611-1)*(12/p),DAY('Investicijų skaičiuoklė'!$E$10)))&lt;&gt;DAY('Investicijų skaičiuoklė'!$E$10),DATE(YEAR('Investicijų skaičiuoklė'!$E$10),MONTH('Investicijų skaičiuoklė'!$E$10)+A611*(12/p)+1,0),DATE(YEAR('Investicijų skaičiuoklė'!$E$10),MONTH('Investicijų skaičiuoklė'!$E$10)+A611*(12/p),DAY('Investicijų skaičiuoklė'!$E$10)))))))</f>
        <v/>
      </c>
      <c r="C611" s="29" t="str">
        <f t="shared" si="27"/>
        <v/>
      </c>
      <c r="D611" s="29" t="str">
        <f t="shared" si="28"/>
        <v/>
      </c>
      <c r="E611" s="29" t="str">
        <f>IF(A611="","",A+SUM($D$2:D610))</f>
        <v/>
      </c>
      <c r="F611" s="29" t="str">
        <f>IF(A611="","",SUM(D$1:D611)+PV)</f>
        <v/>
      </c>
      <c r="G611" s="29" t="str">
        <f>IF(A611="","",IF(INV_Parinktys!$B$17=INV_Parinktys!$A$10,I610*( (1+rate)^(B611-B610)-1 ),I610*rate))</f>
        <v/>
      </c>
      <c r="H611" s="29" t="str">
        <f>IF(D611="","",SUM(G$1:G611))</f>
        <v/>
      </c>
      <c r="I611" s="29" t="str">
        <f t="shared" si="29"/>
        <v/>
      </c>
      <c r="J611" s="28" t="str">
        <f ca="1">_xlfn.IFNA(INDEX(Paskola_LNT!$I$2:$I$1000,MATCH(INV_Lentele!B611,Paskola_LNT!$B$2:$B$1000,0)),IF(AND(J610&lt;&gt;"",A611&lt;&gt;""),J610,""))</f>
        <v/>
      </c>
    </row>
    <row r="612" spans="1:10" x14ac:dyDescent="0.25">
      <c r="A612" s="16" t="str">
        <f>IF(I611="","",IF(A611&gt;='Investicijų skaičiuoklė'!$E$9*p,"",A611+1))</f>
        <v/>
      </c>
      <c r="B612" s="27" t="str">
        <f>IF(A612="","",IF(p=52,B611+7,IF(p=26,B611+14,IF(p=24,IF(MOD(A612,2)=0,EDATE('Investicijų skaičiuoklė'!$E$10,A612/2),B611+14),IF(DAY(DATE(YEAR('Investicijų skaičiuoklė'!$E$10),MONTH('Investicijų skaičiuoklė'!$E$10)+(A612-1)*(12/p),DAY('Investicijų skaičiuoklė'!$E$10)))&lt;&gt;DAY('Investicijų skaičiuoklė'!$E$10),DATE(YEAR('Investicijų skaičiuoklė'!$E$10),MONTH('Investicijų skaičiuoklė'!$E$10)+A612*(12/p)+1,0),DATE(YEAR('Investicijų skaičiuoklė'!$E$10),MONTH('Investicijų skaičiuoklė'!$E$10)+A612*(12/p),DAY('Investicijų skaičiuoklė'!$E$10)))))))</f>
        <v/>
      </c>
      <c r="C612" s="29" t="str">
        <f t="shared" si="27"/>
        <v/>
      </c>
      <c r="D612" s="29" t="str">
        <f t="shared" si="28"/>
        <v/>
      </c>
      <c r="E612" s="29" t="str">
        <f>IF(A612="","",A+SUM($D$2:D611))</f>
        <v/>
      </c>
      <c r="F612" s="29" t="str">
        <f>IF(A612="","",SUM(D$1:D612)+PV)</f>
        <v/>
      </c>
      <c r="G612" s="29" t="str">
        <f>IF(A612="","",IF(INV_Parinktys!$B$17=INV_Parinktys!$A$10,I611*( (1+rate)^(B612-B611)-1 ),I611*rate))</f>
        <v/>
      </c>
      <c r="H612" s="29" t="str">
        <f>IF(D612="","",SUM(G$1:G612))</f>
        <v/>
      </c>
      <c r="I612" s="29" t="str">
        <f t="shared" si="29"/>
        <v/>
      </c>
      <c r="J612" s="28" t="str">
        <f ca="1">_xlfn.IFNA(INDEX(Paskola_LNT!$I$2:$I$1000,MATCH(INV_Lentele!B612,Paskola_LNT!$B$2:$B$1000,0)),IF(AND(J611&lt;&gt;"",A612&lt;&gt;""),J611,""))</f>
        <v/>
      </c>
    </row>
    <row r="613" spans="1:10" x14ac:dyDescent="0.25">
      <c r="A613" s="16" t="str">
        <f>IF(I612="","",IF(A612&gt;='Investicijų skaičiuoklė'!$E$9*p,"",A612+1))</f>
        <v/>
      </c>
      <c r="B613" s="27" t="str">
        <f>IF(A613="","",IF(p=52,B612+7,IF(p=26,B612+14,IF(p=24,IF(MOD(A613,2)=0,EDATE('Investicijų skaičiuoklė'!$E$10,A613/2),B612+14),IF(DAY(DATE(YEAR('Investicijų skaičiuoklė'!$E$10),MONTH('Investicijų skaičiuoklė'!$E$10)+(A613-1)*(12/p),DAY('Investicijų skaičiuoklė'!$E$10)))&lt;&gt;DAY('Investicijų skaičiuoklė'!$E$10),DATE(YEAR('Investicijų skaičiuoklė'!$E$10),MONTH('Investicijų skaičiuoklė'!$E$10)+A613*(12/p)+1,0),DATE(YEAR('Investicijų skaičiuoklė'!$E$10),MONTH('Investicijų skaičiuoklė'!$E$10)+A613*(12/p),DAY('Investicijų skaičiuoklė'!$E$10)))))))</f>
        <v/>
      </c>
      <c r="C613" s="29" t="str">
        <f t="shared" si="27"/>
        <v/>
      </c>
      <c r="D613" s="29" t="str">
        <f t="shared" si="28"/>
        <v/>
      </c>
      <c r="E613" s="29" t="str">
        <f>IF(A613="","",A+SUM($D$2:D612))</f>
        <v/>
      </c>
      <c r="F613" s="29" t="str">
        <f>IF(A613="","",SUM(D$1:D613)+PV)</f>
        <v/>
      </c>
      <c r="G613" s="29" t="str">
        <f>IF(A613="","",IF(INV_Parinktys!$B$17=INV_Parinktys!$A$10,I612*( (1+rate)^(B613-B612)-1 ),I612*rate))</f>
        <v/>
      </c>
      <c r="H613" s="29" t="str">
        <f>IF(D613="","",SUM(G$1:G613))</f>
        <v/>
      </c>
      <c r="I613" s="29" t="str">
        <f t="shared" si="29"/>
        <v/>
      </c>
      <c r="J613" s="28" t="str">
        <f ca="1">_xlfn.IFNA(INDEX(Paskola_LNT!$I$2:$I$1000,MATCH(INV_Lentele!B613,Paskola_LNT!$B$2:$B$1000,0)),IF(AND(J612&lt;&gt;"",A613&lt;&gt;""),J612,""))</f>
        <v/>
      </c>
    </row>
    <row r="614" spans="1:10" x14ac:dyDescent="0.25">
      <c r="A614" s="16" t="str">
        <f>IF(I613="","",IF(A613&gt;='Investicijų skaičiuoklė'!$E$9*p,"",A613+1))</f>
        <v/>
      </c>
      <c r="B614" s="27" t="str">
        <f>IF(A614="","",IF(p=52,B613+7,IF(p=26,B613+14,IF(p=24,IF(MOD(A614,2)=0,EDATE('Investicijų skaičiuoklė'!$E$10,A614/2),B613+14),IF(DAY(DATE(YEAR('Investicijų skaičiuoklė'!$E$10),MONTH('Investicijų skaičiuoklė'!$E$10)+(A614-1)*(12/p),DAY('Investicijų skaičiuoklė'!$E$10)))&lt;&gt;DAY('Investicijų skaičiuoklė'!$E$10),DATE(YEAR('Investicijų skaičiuoklė'!$E$10),MONTH('Investicijų skaičiuoklė'!$E$10)+A614*(12/p)+1,0),DATE(YEAR('Investicijų skaičiuoklė'!$E$10),MONTH('Investicijų skaičiuoklė'!$E$10)+A614*(12/p),DAY('Investicijų skaičiuoklė'!$E$10)))))))</f>
        <v/>
      </c>
      <c r="C614" s="29" t="str">
        <f t="shared" si="27"/>
        <v/>
      </c>
      <c r="D614" s="29" t="str">
        <f t="shared" si="28"/>
        <v/>
      </c>
      <c r="E614" s="29" t="str">
        <f>IF(A614="","",A+SUM($D$2:D613))</f>
        <v/>
      </c>
      <c r="F614" s="29" t="str">
        <f>IF(A614="","",SUM(D$1:D614)+PV)</f>
        <v/>
      </c>
      <c r="G614" s="29" t="str">
        <f>IF(A614="","",IF(INV_Parinktys!$B$17=INV_Parinktys!$A$10,I613*( (1+rate)^(B614-B613)-1 ),I613*rate))</f>
        <v/>
      </c>
      <c r="H614" s="29" t="str">
        <f>IF(D614="","",SUM(G$1:G614))</f>
        <v/>
      </c>
      <c r="I614" s="29" t="str">
        <f t="shared" si="29"/>
        <v/>
      </c>
      <c r="J614" s="28" t="str">
        <f ca="1">_xlfn.IFNA(INDEX(Paskola_LNT!$I$2:$I$1000,MATCH(INV_Lentele!B614,Paskola_LNT!$B$2:$B$1000,0)),IF(AND(J613&lt;&gt;"",A614&lt;&gt;""),J613,""))</f>
        <v/>
      </c>
    </row>
    <row r="615" spans="1:10" x14ac:dyDescent="0.25">
      <c r="A615" s="16" t="str">
        <f>IF(I614="","",IF(A614&gt;='Investicijų skaičiuoklė'!$E$9*p,"",A614+1))</f>
        <v/>
      </c>
      <c r="B615" s="27" t="str">
        <f>IF(A615="","",IF(p=52,B614+7,IF(p=26,B614+14,IF(p=24,IF(MOD(A615,2)=0,EDATE('Investicijų skaičiuoklė'!$E$10,A615/2),B614+14),IF(DAY(DATE(YEAR('Investicijų skaičiuoklė'!$E$10),MONTH('Investicijų skaičiuoklė'!$E$10)+(A615-1)*(12/p),DAY('Investicijų skaičiuoklė'!$E$10)))&lt;&gt;DAY('Investicijų skaičiuoklė'!$E$10),DATE(YEAR('Investicijų skaičiuoklė'!$E$10),MONTH('Investicijų skaičiuoklė'!$E$10)+A615*(12/p)+1,0),DATE(YEAR('Investicijų skaičiuoklė'!$E$10),MONTH('Investicijų skaičiuoklė'!$E$10)+A615*(12/p),DAY('Investicijų skaičiuoklė'!$E$10)))))))</f>
        <v/>
      </c>
      <c r="C615" s="29" t="str">
        <f t="shared" si="27"/>
        <v/>
      </c>
      <c r="D615" s="29" t="str">
        <f t="shared" si="28"/>
        <v/>
      </c>
      <c r="E615" s="29" t="str">
        <f>IF(A615="","",A+SUM($D$2:D614))</f>
        <v/>
      </c>
      <c r="F615" s="29" t="str">
        <f>IF(A615="","",SUM(D$1:D615)+PV)</f>
        <v/>
      </c>
      <c r="G615" s="29" t="str">
        <f>IF(A615="","",IF(INV_Parinktys!$B$17=INV_Parinktys!$A$10,I614*( (1+rate)^(B615-B614)-1 ),I614*rate))</f>
        <v/>
      </c>
      <c r="H615" s="29" t="str">
        <f>IF(D615="","",SUM(G$1:G615))</f>
        <v/>
      </c>
      <c r="I615" s="29" t="str">
        <f t="shared" si="29"/>
        <v/>
      </c>
      <c r="J615" s="28" t="str">
        <f ca="1">_xlfn.IFNA(INDEX(Paskola_LNT!$I$2:$I$1000,MATCH(INV_Lentele!B615,Paskola_LNT!$B$2:$B$1000,0)),IF(AND(J614&lt;&gt;"",A615&lt;&gt;""),J614,""))</f>
        <v/>
      </c>
    </row>
    <row r="616" spans="1:10" x14ac:dyDescent="0.25">
      <c r="A616" s="16" t="str">
        <f>IF(I615="","",IF(A615&gt;='Investicijų skaičiuoklė'!$E$9*p,"",A615+1))</f>
        <v/>
      </c>
      <c r="B616" s="27" t="str">
        <f>IF(A616="","",IF(p=52,B615+7,IF(p=26,B615+14,IF(p=24,IF(MOD(A616,2)=0,EDATE('Investicijų skaičiuoklė'!$E$10,A616/2),B615+14),IF(DAY(DATE(YEAR('Investicijų skaičiuoklė'!$E$10),MONTH('Investicijų skaičiuoklė'!$E$10)+(A616-1)*(12/p),DAY('Investicijų skaičiuoklė'!$E$10)))&lt;&gt;DAY('Investicijų skaičiuoklė'!$E$10),DATE(YEAR('Investicijų skaičiuoklė'!$E$10),MONTH('Investicijų skaičiuoklė'!$E$10)+A616*(12/p)+1,0),DATE(YEAR('Investicijų skaičiuoklė'!$E$10),MONTH('Investicijų skaičiuoklė'!$E$10)+A616*(12/p),DAY('Investicijų skaičiuoklė'!$E$10)))))))</f>
        <v/>
      </c>
      <c r="C616" s="29" t="str">
        <f t="shared" si="27"/>
        <v/>
      </c>
      <c r="D616" s="29" t="str">
        <f t="shared" si="28"/>
        <v/>
      </c>
      <c r="E616" s="29" t="str">
        <f>IF(A616="","",A+SUM($D$2:D615))</f>
        <v/>
      </c>
      <c r="F616" s="29" t="str">
        <f>IF(A616="","",SUM(D$1:D616)+PV)</f>
        <v/>
      </c>
      <c r="G616" s="29" t="str">
        <f>IF(A616="","",IF(INV_Parinktys!$B$17=INV_Parinktys!$A$10,I615*( (1+rate)^(B616-B615)-1 ),I615*rate))</f>
        <v/>
      </c>
      <c r="H616" s="29" t="str">
        <f>IF(D616="","",SUM(G$1:G616))</f>
        <v/>
      </c>
      <c r="I616" s="29" t="str">
        <f t="shared" si="29"/>
        <v/>
      </c>
      <c r="J616" s="28" t="str">
        <f ca="1">_xlfn.IFNA(INDEX(Paskola_LNT!$I$2:$I$1000,MATCH(INV_Lentele!B616,Paskola_LNT!$B$2:$B$1000,0)),IF(AND(J615&lt;&gt;"",A616&lt;&gt;""),J615,""))</f>
        <v/>
      </c>
    </row>
    <row r="617" spans="1:10" x14ac:dyDescent="0.25">
      <c r="A617" s="16" t="str">
        <f>IF(I616="","",IF(A616&gt;='Investicijų skaičiuoklė'!$E$9*p,"",A616+1))</f>
        <v/>
      </c>
      <c r="B617" s="27" t="str">
        <f>IF(A617="","",IF(p=52,B616+7,IF(p=26,B616+14,IF(p=24,IF(MOD(A617,2)=0,EDATE('Investicijų skaičiuoklė'!$E$10,A617/2),B616+14),IF(DAY(DATE(YEAR('Investicijų skaičiuoklė'!$E$10),MONTH('Investicijų skaičiuoklė'!$E$10)+(A617-1)*(12/p),DAY('Investicijų skaičiuoklė'!$E$10)))&lt;&gt;DAY('Investicijų skaičiuoklė'!$E$10),DATE(YEAR('Investicijų skaičiuoklė'!$E$10),MONTH('Investicijų skaičiuoklė'!$E$10)+A617*(12/p)+1,0),DATE(YEAR('Investicijų skaičiuoklė'!$E$10),MONTH('Investicijų skaičiuoklė'!$E$10)+A617*(12/p),DAY('Investicijų skaičiuoklė'!$E$10)))))))</f>
        <v/>
      </c>
      <c r="C617" s="29" t="str">
        <f t="shared" si="27"/>
        <v/>
      </c>
      <c r="D617" s="29" t="str">
        <f t="shared" si="28"/>
        <v/>
      </c>
      <c r="E617" s="29" t="str">
        <f>IF(A617="","",A+SUM($D$2:D616))</f>
        <v/>
      </c>
      <c r="F617" s="29" t="str">
        <f>IF(A617="","",SUM(D$1:D617)+PV)</f>
        <v/>
      </c>
      <c r="G617" s="29" t="str">
        <f>IF(A617="","",IF(INV_Parinktys!$B$17=INV_Parinktys!$A$10,I616*( (1+rate)^(B617-B616)-1 ),I616*rate))</f>
        <v/>
      </c>
      <c r="H617" s="29" t="str">
        <f>IF(D617="","",SUM(G$1:G617))</f>
        <v/>
      </c>
      <c r="I617" s="29" t="str">
        <f t="shared" si="29"/>
        <v/>
      </c>
      <c r="J617" s="28" t="str">
        <f ca="1">_xlfn.IFNA(INDEX(Paskola_LNT!$I$2:$I$1000,MATCH(INV_Lentele!B617,Paskola_LNT!$B$2:$B$1000,0)),IF(AND(J616&lt;&gt;"",A617&lt;&gt;""),J616,""))</f>
        <v/>
      </c>
    </row>
    <row r="618" spans="1:10" x14ac:dyDescent="0.25">
      <c r="A618" s="16" t="str">
        <f>IF(I617="","",IF(A617&gt;='Investicijų skaičiuoklė'!$E$9*p,"",A617+1))</f>
        <v/>
      </c>
      <c r="B618" s="27" t="str">
        <f>IF(A618="","",IF(p=52,B617+7,IF(p=26,B617+14,IF(p=24,IF(MOD(A618,2)=0,EDATE('Investicijų skaičiuoklė'!$E$10,A618/2),B617+14),IF(DAY(DATE(YEAR('Investicijų skaičiuoklė'!$E$10),MONTH('Investicijų skaičiuoklė'!$E$10)+(A618-1)*(12/p),DAY('Investicijų skaičiuoklė'!$E$10)))&lt;&gt;DAY('Investicijų skaičiuoklė'!$E$10),DATE(YEAR('Investicijų skaičiuoklė'!$E$10),MONTH('Investicijų skaičiuoklė'!$E$10)+A618*(12/p)+1,0),DATE(YEAR('Investicijų skaičiuoklė'!$E$10),MONTH('Investicijų skaičiuoklė'!$E$10)+A618*(12/p),DAY('Investicijų skaičiuoklė'!$E$10)))))))</f>
        <v/>
      </c>
      <c r="C618" s="29" t="str">
        <f t="shared" si="27"/>
        <v/>
      </c>
      <c r="D618" s="29" t="str">
        <f t="shared" si="28"/>
        <v/>
      </c>
      <c r="E618" s="29" t="str">
        <f>IF(A618="","",A+SUM($D$2:D617))</f>
        <v/>
      </c>
      <c r="F618" s="29" t="str">
        <f>IF(A618="","",SUM(D$1:D618)+PV)</f>
        <v/>
      </c>
      <c r="G618" s="29" t="str">
        <f>IF(A618="","",IF(INV_Parinktys!$B$17=INV_Parinktys!$A$10,I617*( (1+rate)^(B618-B617)-1 ),I617*rate))</f>
        <v/>
      </c>
      <c r="H618" s="29" t="str">
        <f>IF(D618="","",SUM(G$1:G618))</f>
        <v/>
      </c>
      <c r="I618" s="29" t="str">
        <f t="shared" si="29"/>
        <v/>
      </c>
      <c r="J618" s="28" t="str">
        <f ca="1">_xlfn.IFNA(INDEX(Paskola_LNT!$I$2:$I$1000,MATCH(INV_Lentele!B618,Paskola_LNT!$B$2:$B$1000,0)),IF(AND(J617&lt;&gt;"",A618&lt;&gt;""),J617,""))</f>
        <v/>
      </c>
    </row>
    <row r="619" spans="1:10" x14ac:dyDescent="0.25">
      <c r="A619" s="16" t="str">
        <f>IF(I618="","",IF(A618&gt;='Investicijų skaičiuoklė'!$E$9*p,"",A618+1))</f>
        <v/>
      </c>
      <c r="B619" s="27" t="str">
        <f>IF(A619="","",IF(p=52,B618+7,IF(p=26,B618+14,IF(p=24,IF(MOD(A619,2)=0,EDATE('Investicijų skaičiuoklė'!$E$10,A619/2),B618+14),IF(DAY(DATE(YEAR('Investicijų skaičiuoklė'!$E$10),MONTH('Investicijų skaičiuoklė'!$E$10)+(A619-1)*(12/p),DAY('Investicijų skaičiuoklė'!$E$10)))&lt;&gt;DAY('Investicijų skaičiuoklė'!$E$10),DATE(YEAR('Investicijų skaičiuoklė'!$E$10),MONTH('Investicijų skaičiuoklė'!$E$10)+A619*(12/p)+1,0),DATE(YEAR('Investicijų skaičiuoklė'!$E$10),MONTH('Investicijų skaičiuoklė'!$E$10)+A619*(12/p),DAY('Investicijų skaičiuoklė'!$E$10)))))))</f>
        <v/>
      </c>
      <c r="C619" s="29" t="str">
        <f t="shared" si="27"/>
        <v/>
      </c>
      <c r="D619" s="29" t="str">
        <f t="shared" si="28"/>
        <v/>
      </c>
      <c r="E619" s="29" t="str">
        <f>IF(A619="","",A+SUM($D$2:D618))</f>
        <v/>
      </c>
      <c r="F619" s="29" t="str">
        <f>IF(A619="","",SUM(D$1:D619)+PV)</f>
        <v/>
      </c>
      <c r="G619" s="29" t="str">
        <f>IF(A619="","",IF(INV_Parinktys!$B$17=INV_Parinktys!$A$10,I618*( (1+rate)^(B619-B618)-1 ),I618*rate))</f>
        <v/>
      </c>
      <c r="H619" s="29" t="str">
        <f>IF(D619="","",SUM(G$1:G619))</f>
        <v/>
      </c>
      <c r="I619" s="29" t="str">
        <f t="shared" si="29"/>
        <v/>
      </c>
      <c r="J619" s="28" t="str">
        <f ca="1">_xlfn.IFNA(INDEX(Paskola_LNT!$I$2:$I$1000,MATCH(INV_Lentele!B619,Paskola_LNT!$B$2:$B$1000,0)),IF(AND(J618&lt;&gt;"",A619&lt;&gt;""),J618,""))</f>
        <v/>
      </c>
    </row>
    <row r="620" spans="1:10" x14ac:dyDescent="0.25">
      <c r="A620" s="16" t="str">
        <f>IF(I619="","",IF(A619&gt;='Investicijų skaičiuoklė'!$E$9*p,"",A619+1))</f>
        <v/>
      </c>
      <c r="B620" s="27" t="str">
        <f>IF(A620="","",IF(p=52,B619+7,IF(p=26,B619+14,IF(p=24,IF(MOD(A620,2)=0,EDATE('Investicijų skaičiuoklė'!$E$10,A620/2),B619+14),IF(DAY(DATE(YEAR('Investicijų skaičiuoklė'!$E$10),MONTH('Investicijų skaičiuoklė'!$E$10)+(A620-1)*(12/p),DAY('Investicijų skaičiuoklė'!$E$10)))&lt;&gt;DAY('Investicijų skaičiuoklė'!$E$10),DATE(YEAR('Investicijų skaičiuoklė'!$E$10),MONTH('Investicijų skaičiuoklė'!$E$10)+A620*(12/p)+1,0),DATE(YEAR('Investicijų skaičiuoklė'!$E$10),MONTH('Investicijų skaičiuoklė'!$E$10)+A620*(12/p),DAY('Investicijų skaičiuoklė'!$E$10)))))))</f>
        <v/>
      </c>
      <c r="C620" s="29" t="str">
        <f t="shared" si="27"/>
        <v/>
      </c>
      <c r="D620" s="29" t="str">
        <f t="shared" si="28"/>
        <v/>
      </c>
      <c r="E620" s="29" t="str">
        <f>IF(A620="","",A+SUM($D$2:D619))</f>
        <v/>
      </c>
      <c r="F620" s="29" t="str">
        <f>IF(A620="","",SUM(D$1:D620)+PV)</f>
        <v/>
      </c>
      <c r="G620" s="29" t="str">
        <f>IF(A620="","",IF(INV_Parinktys!$B$17=INV_Parinktys!$A$10,I619*( (1+rate)^(B620-B619)-1 ),I619*rate))</f>
        <v/>
      </c>
      <c r="H620" s="29" t="str">
        <f>IF(D620="","",SUM(G$1:G620))</f>
        <v/>
      </c>
      <c r="I620" s="29" t="str">
        <f t="shared" si="29"/>
        <v/>
      </c>
      <c r="J620" s="28" t="str">
        <f ca="1">_xlfn.IFNA(INDEX(Paskola_LNT!$I$2:$I$1000,MATCH(INV_Lentele!B620,Paskola_LNT!$B$2:$B$1000,0)),IF(AND(J619&lt;&gt;"",A620&lt;&gt;""),J619,""))</f>
        <v/>
      </c>
    </row>
    <row r="621" spans="1:10" x14ac:dyDescent="0.25">
      <c r="A621" s="16" t="str">
        <f>IF(I620="","",IF(A620&gt;='Investicijų skaičiuoklė'!$E$9*p,"",A620+1))</f>
        <v/>
      </c>
      <c r="B621" s="27" t="str">
        <f>IF(A621="","",IF(p=52,B620+7,IF(p=26,B620+14,IF(p=24,IF(MOD(A621,2)=0,EDATE('Investicijų skaičiuoklė'!$E$10,A621/2),B620+14),IF(DAY(DATE(YEAR('Investicijų skaičiuoklė'!$E$10),MONTH('Investicijų skaičiuoklė'!$E$10)+(A621-1)*(12/p),DAY('Investicijų skaičiuoklė'!$E$10)))&lt;&gt;DAY('Investicijų skaičiuoklė'!$E$10),DATE(YEAR('Investicijų skaičiuoklė'!$E$10),MONTH('Investicijų skaičiuoklė'!$E$10)+A621*(12/p)+1,0),DATE(YEAR('Investicijų skaičiuoklė'!$E$10),MONTH('Investicijų skaičiuoklė'!$E$10)+A621*(12/p),DAY('Investicijų skaičiuoklė'!$E$10)))))))</f>
        <v/>
      </c>
      <c r="C621" s="29" t="str">
        <f t="shared" si="27"/>
        <v/>
      </c>
      <c r="D621" s="29" t="str">
        <f t="shared" si="28"/>
        <v/>
      </c>
      <c r="E621" s="29" t="str">
        <f>IF(A621="","",A+SUM($D$2:D620))</f>
        <v/>
      </c>
      <c r="F621" s="29" t="str">
        <f>IF(A621="","",SUM(D$1:D621)+PV)</f>
        <v/>
      </c>
      <c r="G621" s="29" t="str">
        <f>IF(A621="","",IF(INV_Parinktys!$B$17=INV_Parinktys!$A$10,I620*( (1+rate)^(B621-B620)-1 ),I620*rate))</f>
        <v/>
      </c>
      <c r="H621" s="29" t="str">
        <f>IF(D621="","",SUM(G$1:G621))</f>
        <v/>
      </c>
      <c r="I621" s="29" t="str">
        <f t="shared" si="29"/>
        <v/>
      </c>
      <c r="J621" s="28" t="str">
        <f ca="1">_xlfn.IFNA(INDEX(Paskola_LNT!$I$2:$I$1000,MATCH(INV_Lentele!B621,Paskola_LNT!$B$2:$B$1000,0)),IF(AND(J620&lt;&gt;"",A621&lt;&gt;""),J620,""))</f>
        <v/>
      </c>
    </row>
    <row r="622" spans="1:10" x14ac:dyDescent="0.25">
      <c r="A622" s="16" t="str">
        <f>IF(I621="","",IF(A621&gt;='Investicijų skaičiuoklė'!$E$9*p,"",A621+1))</f>
        <v/>
      </c>
      <c r="B622" s="27" t="str">
        <f>IF(A622="","",IF(p=52,B621+7,IF(p=26,B621+14,IF(p=24,IF(MOD(A622,2)=0,EDATE('Investicijų skaičiuoklė'!$E$10,A622/2),B621+14),IF(DAY(DATE(YEAR('Investicijų skaičiuoklė'!$E$10),MONTH('Investicijų skaičiuoklė'!$E$10)+(A622-1)*(12/p),DAY('Investicijų skaičiuoklė'!$E$10)))&lt;&gt;DAY('Investicijų skaičiuoklė'!$E$10),DATE(YEAR('Investicijų skaičiuoklė'!$E$10),MONTH('Investicijų skaičiuoklė'!$E$10)+A622*(12/p)+1,0),DATE(YEAR('Investicijų skaičiuoklė'!$E$10),MONTH('Investicijų skaičiuoklė'!$E$10)+A622*(12/p),DAY('Investicijų skaičiuoklė'!$E$10)))))))</f>
        <v/>
      </c>
      <c r="C622" s="29" t="str">
        <f t="shared" si="27"/>
        <v/>
      </c>
      <c r="D622" s="29" t="str">
        <f t="shared" si="28"/>
        <v/>
      </c>
      <c r="E622" s="29" t="str">
        <f>IF(A622="","",A+SUM($D$2:D621))</f>
        <v/>
      </c>
      <c r="F622" s="29" t="str">
        <f>IF(A622="","",SUM(D$1:D622)+PV)</f>
        <v/>
      </c>
      <c r="G622" s="29" t="str">
        <f>IF(A622="","",IF(INV_Parinktys!$B$17=INV_Parinktys!$A$10,I621*( (1+rate)^(B622-B621)-1 ),I621*rate))</f>
        <v/>
      </c>
      <c r="H622" s="29" t="str">
        <f>IF(D622="","",SUM(G$1:G622))</f>
        <v/>
      </c>
      <c r="I622" s="29" t="str">
        <f t="shared" si="29"/>
        <v/>
      </c>
      <c r="J622" s="28" t="str">
        <f ca="1">_xlfn.IFNA(INDEX(Paskola_LNT!$I$2:$I$1000,MATCH(INV_Lentele!B622,Paskola_LNT!$B$2:$B$1000,0)),IF(AND(J621&lt;&gt;"",A622&lt;&gt;""),J621,""))</f>
        <v/>
      </c>
    </row>
    <row r="623" spans="1:10" x14ac:dyDescent="0.25">
      <c r="A623" s="16" t="str">
        <f>IF(I622="","",IF(A622&gt;='Investicijų skaičiuoklė'!$E$9*p,"",A622+1))</f>
        <v/>
      </c>
      <c r="B623" s="27" t="str">
        <f>IF(A623="","",IF(p=52,B622+7,IF(p=26,B622+14,IF(p=24,IF(MOD(A623,2)=0,EDATE('Investicijų skaičiuoklė'!$E$10,A623/2),B622+14),IF(DAY(DATE(YEAR('Investicijų skaičiuoklė'!$E$10),MONTH('Investicijų skaičiuoklė'!$E$10)+(A623-1)*(12/p),DAY('Investicijų skaičiuoklė'!$E$10)))&lt;&gt;DAY('Investicijų skaičiuoklė'!$E$10),DATE(YEAR('Investicijų skaičiuoklė'!$E$10),MONTH('Investicijų skaičiuoklė'!$E$10)+A623*(12/p)+1,0),DATE(YEAR('Investicijų skaičiuoklė'!$E$10),MONTH('Investicijų skaičiuoklė'!$E$10)+A623*(12/p),DAY('Investicijų skaičiuoklė'!$E$10)))))))</f>
        <v/>
      </c>
      <c r="C623" s="29" t="str">
        <f t="shared" si="27"/>
        <v/>
      </c>
      <c r="D623" s="29" t="str">
        <f t="shared" si="28"/>
        <v/>
      </c>
      <c r="E623" s="29" t="str">
        <f>IF(A623="","",A+SUM($D$2:D622))</f>
        <v/>
      </c>
      <c r="F623" s="29" t="str">
        <f>IF(A623="","",SUM(D$1:D623)+PV)</f>
        <v/>
      </c>
      <c r="G623" s="29" t="str">
        <f>IF(A623="","",IF(INV_Parinktys!$B$17=INV_Parinktys!$A$10,I622*( (1+rate)^(B623-B622)-1 ),I622*rate))</f>
        <v/>
      </c>
      <c r="H623" s="29" t="str">
        <f>IF(D623="","",SUM(G$1:G623))</f>
        <v/>
      </c>
      <c r="I623" s="29" t="str">
        <f t="shared" si="29"/>
        <v/>
      </c>
      <c r="J623" s="28" t="str">
        <f ca="1">_xlfn.IFNA(INDEX(Paskola_LNT!$I$2:$I$1000,MATCH(INV_Lentele!B623,Paskola_LNT!$B$2:$B$1000,0)),IF(AND(J622&lt;&gt;"",A623&lt;&gt;""),J622,""))</f>
        <v/>
      </c>
    </row>
    <row r="624" spans="1:10" x14ac:dyDescent="0.25">
      <c r="A624" s="16" t="str">
        <f>IF(I623="","",IF(A623&gt;='Investicijų skaičiuoklė'!$E$9*p,"",A623+1))</f>
        <v/>
      </c>
      <c r="B624" s="27" t="str">
        <f>IF(A624="","",IF(p=52,B623+7,IF(p=26,B623+14,IF(p=24,IF(MOD(A624,2)=0,EDATE('Investicijų skaičiuoklė'!$E$10,A624/2),B623+14),IF(DAY(DATE(YEAR('Investicijų skaičiuoklė'!$E$10),MONTH('Investicijų skaičiuoklė'!$E$10)+(A624-1)*(12/p),DAY('Investicijų skaičiuoklė'!$E$10)))&lt;&gt;DAY('Investicijų skaičiuoklė'!$E$10),DATE(YEAR('Investicijų skaičiuoklė'!$E$10),MONTH('Investicijų skaičiuoklė'!$E$10)+A624*(12/p)+1,0),DATE(YEAR('Investicijų skaičiuoklė'!$E$10),MONTH('Investicijų skaičiuoklė'!$E$10)+A624*(12/p),DAY('Investicijų skaičiuoklė'!$E$10)))))))</f>
        <v/>
      </c>
      <c r="C624" s="29" t="str">
        <f t="shared" si="27"/>
        <v/>
      </c>
      <c r="D624" s="29" t="str">
        <f t="shared" si="28"/>
        <v/>
      </c>
      <c r="E624" s="29" t="str">
        <f>IF(A624="","",A+SUM($D$2:D623))</f>
        <v/>
      </c>
      <c r="F624" s="29" t="str">
        <f>IF(A624="","",SUM(D$1:D624)+PV)</f>
        <v/>
      </c>
      <c r="G624" s="29" t="str">
        <f>IF(A624="","",IF(INV_Parinktys!$B$17=INV_Parinktys!$A$10,I623*( (1+rate)^(B624-B623)-1 ),I623*rate))</f>
        <v/>
      </c>
      <c r="H624" s="29" t="str">
        <f>IF(D624="","",SUM(G$1:G624))</f>
        <v/>
      </c>
      <c r="I624" s="29" t="str">
        <f t="shared" si="29"/>
        <v/>
      </c>
      <c r="J624" s="28" t="str">
        <f ca="1">_xlfn.IFNA(INDEX(Paskola_LNT!$I$2:$I$1000,MATCH(INV_Lentele!B624,Paskola_LNT!$B$2:$B$1000,0)),IF(AND(J623&lt;&gt;"",A624&lt;&gt;""),J623,""))</f>
        <v/>
      </c>
    </row>
    <row r="625" spans="1:10" x14ac:dyDescent="0.25">
      <c r="A625" s="16" t="str">
        <f>IF(I624="","",IF(A624&gt;='Investicijų skaičiuoklė'!$E$9*p,"",A624+1))</f>
        <v/>
      </c>
      <c r="B625" s="27" t="str">
        <f>IF(A625="","",IF(p=52,B624+7,IF(p=26,B624+14,IF(p=24,IF(MOD(A625,2)=0,EDATE('Investicijų skaičiuoklė'!$E$10,A625/2),B624+14),IF(DAY(DATE(YEAR('Investicijų skaičiuoklė'!$E$10),MONTH('Investicijų skaičiuoklė'!$E$10)+(A625-1)*(12/p),DAY('Investicijų skaičiuoklė'!$E$10)))&lt;&gt;DAY('Investicijų skaičiuoklė'!$E$10),DATE(YEAR('Investicijų skaičiuoklė'!$E$10),MONTH('Investicijų skaičiuoklė'!$E$10)+A625*(12/p)+1,0),DATE(YEAR('Investicijų skaičiuoklė'!$E$10),MONTH('Investicijų skaičiuoklė'!$E$10)+A625*(12/p),DAY('Investicijų skaičiuoklė'!$E$10)))))))</f>
        <v/>
      </c>
      <c r="C625" s="29" t="str">
        <f t="shared" si="27"/>
        <v/>
      </c>
      <c r="D625" s="29" t="str">
        <f t="shared" si="28"/>
        <v/>
      </c>
      <c r="E625" s="29" t="str">
        <f>IF(A625="","",A+SUM($D$2:D624))</f>
        <v/>
      </c>
      <c r="F625" s="29" t="str">
        <f>IF(A625="","",SUM(D$1:D625)+PV)</f>
        <v/>
      </c>
      <c r="G625" s="29" t="str">
        <f>IF(A625="","",IF(INV_Parinktys!$B$17=INV_Parinktys!$A$10,I624*( (1+rate)^(B625-B624)-1 ),I624*rate))</f>
        <v/>
      </c>
      <c r="H625" s="29" t="str">
        <f>IF(D625="","",SUM(G$1:G625))</f>
        <v/>
      </c>
      <c r="I625" s="29" t="str">
        <f t="shared" si="29"/>
        <v/>
      </c>
      <c r="J625" s="28" t="str">
        <f ca="1">_xlfn.IFNA(INDEX(Paskola_LNT!$I$2:$I$1000,MATCH(INV_Lentele!B625,Paskola_LNT!$B$2:$B$1000,0)),IF(AND(J624&lt;&gt;"",A625&lt;&gt;""),J624,""))</f>
        <v/>
      </c>
    </row>
    <row r="626" spans="1:10" x14ac:dyDescent="0.25">
      <c r="A626" s="16" t="str">
        <f>IF(I625="","",IF(A625&gt;='Investicijų skaičiuoklė'!$E$9*p,"",A625+1))</f>
        <v/>
      </c>
      <c r="B626" s="27" t="str">
        <f>IF(A626="","",IF(p=52,B625+7,IF(p=26,B625+14,IF(p=24,IF(MOD(A626,2)=0,EDATE('Investicijų skaičiuoklė'!$E$10,A626/2),B625+14),IF(DAY(DATE(YEAR('Investicijų skaičiuoklė'!$E$10),MONTH('Investicijų skaičiuoklė'!$E$10)+(A626-1)*(12/p),DAY('Investicijų skaičiuoklė'!$E$10)))&lt;&gt;DAY('Investicijų skaičiuoklė'!$E$10),DATE(YEAR('Investicijų skaičiuoklė'!$E$10),MONTH('Investicijų skaičiuoklė'!$E$10)+A626*(12/p)+1,0),DATE(YEAR('Investicijų skaičiuoklė'!$E$10),MONTH('Investicijų skaičiuoklė'!$E$10)+A626*(12/p),DAY('Investicijų skaičiuoklė'!$E$10)))))))</f>
        <v/>
      </c>
      <c r="C626" s="29" t="str">
        <f t="shared" si="27"/>
        <v/>
      </c>
      <c r="D626" s="29" t="str">
        <f t="shared" si="28"/>
        <v/>
      </c>
      <c r="E626" s="29" t="str">
        <f>IF(A626="","",A+SUM($D$2:D625))</f>
        <v/>
      </c>
      <c r="F626" s="29" t="str">
        <f>IF(A626="","",SUM(D$1:D626)+PV)</f>
        <v/>
      </c>
      <c r="G626" s="29" t="str">
        <f>IF(A626="","",IF(INV_Parinktys!$B$17=INV_Parinktys!$A$10,I625*( (1+rate)^(B626-B625)-1 ),I625*rate))</f>
        <v/>
      </c>
      <c r="H626" s="29" t="str">
        <f>IF(D626="","",SUM(G$1:G626))</f>
        <v/>
      </c>
      <c r="I626" s="29" t="str">
        <f t="shared" si="29"/>
        <v/>
      </c>
      <c r="J626" s="28" t="str">
        <f ca="1">_xlfn.IFNA(INDEX(Paskola_LNT!$I$2:$I$1000,MATCH(INV_Lentele!B626,Paskola_LNT!$B$2:$B$1000,0)),IF(AND(J625&lt;&gt;"",A626&lt;&gt;""),J625,""))</f>
        <v/>
      </c>
    </row>
    <row r="627" spans="1:10" x14ac:dyDescent="0.25">
      <c r="A627" s="16" t="str">
        <f>IF(I626="","",IF(A626&gt;='Investicijų skaičiuoklė'!$E$9*p,"",A626+1))</f>
        <v/>
      </c>
      <c r="B627" s="27" t="str">
        <f>IF(A627="","",IF(p=52,B626+7,IF(p=26,B626+14,IF(p=24,IF(MOD(A627,2)=0,EDATE('Investicijų skaičiuoklė'!$E$10,A627/2),B626+14),IF(DAY(DATE(YEAR('Investicijų skaičiuoklė'!$E$10),MONTH('Investicijų skaičiuoklė'!$E$10)+(A627-1)*(12/p),DAY('Investicijų skaičiuoklė'!$E$10)))&lt;&gt;DAY('Investicijų skaičiuoklė'!$E$10),DATE(YEAR('Investicijų skaičiuoklė'!$E$10),MONTH('Investicijų skaičiuoklė'!$E$10)+A627*(12/p)+1,0),DATE(YEAR('Investicijų skaičiuoklė'!$E$10),MONTH('Investicijų skaičiuoklė'!$E$10)+A627*(12/p),DAY('Investicijų skaičiuoklė'!$E$10)))))))</f>
        <v/>
      </c>
      <c r="C627" s="29" t="str">
        <f t="shared" si="27"/>
        <v/>
      </c>
      <c r="D627" s="29" t="str">
        <f t="shared" si="28"/>
        <v/>
      </c>
      <c r="E627" s="29" t="str">
        <f>IF(A627="","",A+SUM($D$2:D626))</f>
        <v/>
      </c>
      <c r="F627" s="29" t="str">
        <f>IF(A627="","",SUM(D$1:D627)+PV)</f>
        <v/>
      </c>
      <c r="G627" s="29" t="str">
        <f>IF(A627="","",IF(INV_Parinktys!$B$17=INV_Parinktys!$A$10,I626*( (1+rate)^(B627-B626)-1 ),I626*rate))</f>
        <v/>
      </c>
      <c r="H627" s="29" t="str">
        <f>IF(D627="","",SUM(G$1:G627))</f>
        <v/>
      </c>
      <c r="I627" s="29" t="str">
        <f t="shared" si="29"/>
        <v/>
      </c>
      <c r="J627" s="28" t="str">
        <f ca="1">_xlfn.IFNA(INDEX(Paskola_LNT!$I$2:$I$1000,MATCH(INV_Lentele!B627,Paskola_LNT!$B$2:$B$1000,0)),IF(AND(J626&lt;&gt;"",A627&lt;&gt;""),J626,""))</f>
        <v/>
      </c>
    </row>
    <row r="628" spans="1:10" x14ac:dyDescent="0.25">
      <c r="A628" s="16" t="str">
        <f>IF(I627="","",IF(A627&gt;='Investicijų skaičiuoklė'!$E$9*p,"",A627+1))</f>
        <v/>
      </c>
      <c r="B628" s="27" t="str">
        <f>IF(A628="","",IF(p=52,B627+7,IF(p=26,B627+14,IF(p=24,IF(MOD(A628,2)=0,EDATE('Investicijų skaičiuoklė'!$E$10,A628/2),B627+14),IF(DAY(DATE(YEAR('Investicijų skaičiuoklė'!$E$10),MONTH('Investicijų skaičiuoklė'!$E$10)+(A628-1)*(12/p),DAY('Investicijų skaičiuoklė'!$E$10)))&lt;&gt;DAY('Investicijų skaičiuoklė'!$E$10),DATE(YEAR('Investicijų skaičiuoklė'!$E$10),MONTH('Investicijų skaičiuoklė'!$E$10)+A628*(12/p)+1,0),DATE(YEAR('Investicijų skaičiuoklė'!$E$10),MONTH('Investicijų skaičiuoklė'!$E$10)+A628*(12/p),DAY('Investicijų skaičiuoklė'!$E$10)))))))</f>
        <v/>
      </c>
      <c r="C628" s="29" t="str">
        <f t="shared" si="27"/>
        <v/>
      </c>
      <c r="D628" s="29" t="str">
        <f t="shared" si="28"/>
        <v/>
      </c>
      <c r="E628" s="29" t="str">
        <f>IF(A628="","",A+SUM($D$2:D627))</f>
        <v/>
      </c>
      <c r="F628" s="29" t="str">
        <f>IF(A628="","",SUM(D$1:D628)+PV)</f>
        <v/>
      </c>
      <c r="G628" s="29" t="str">
        <f>IF(A628="","",IF(INV_Parinktys!$B$17=INV_Parinktys!$A$10,I627*( (1+rate)^(B628-B627)-1 ),I627*rate))</f>
        <v/>
      </c>
      <c r="H628" s="29" t="str">
        <f>IF(D628="","",SUM(G$1:G628))</f>
        <v/>
      </c>
      <c r="I628" s="29" t="str">
        <f t="shared" si="29"/>
        <v/>
      </c>
      <c r="J628" s="28" t="str">
        <f ca="1">_xlfn.IFNA(INDEX(Paskola_LNT!$I$2:$I$1000,MATCH(INV_Lentele!B628,Paskola_LNT!$B$2:$B$1000,0)),IF(AND(J627&lt;&gt;"",A628&lt;&gt;""),J627,""))</f>
        <v/>
      </c>
    </row>
    <row r="629" spans="1:10" x14ac:dyDescent="0.25">
      <c r="A629" s="16" t="str">
        <f>IF(I628="","",IF(A628&gt;='Investicijų skaičiuoklė'!$E$9*p,"",A628+1))</f>
        <v/>
      </c>
      <c r="B629" s="27" t="str">
        <f>IF(A629="","",IF(p=52,B628+7,IF(p=26,B628+14,IF(p=24,IF(MOD(A629,2)=0,EDATE('Investicijų skaičiuoklė'!$E$10,A629/2),B628+14),IF(DAY(DATE(YEAR('Investicijų skaičiuoklė'!$E$10),MONTH('Investicijų skaičiuoklė'!$E$10)+(A629-1)*(12/p),DAY('Investicijų skaičiuoklė'!$E$10)))&lt;&gt;DAY('Investicijų skaičiuoklė'!$E$10),DATE(YEAR('Investicijų skaičiuoklė'!$E$10),MONTH('Investicijų skaičiuoklė'!$E$10)+A629*(12/p)+1,0),DATE(YEAR('Investicijų skaičiuoklė'!$E$10),MONTH('Investicijų skaičiuoklė'!$E$10)+A629*(12/p),DAY('Investicijų skaičiuoklė'!$E$10)))))))</f>
        <v/>
      </c>
      <c r="C629" s="29" t="str">
        <f t="shared" si="27"/>
        <v/>
      </c>
      <c r="D629" s="29" t="str">
        <f t="shared" si="28"/>
        <v/>
      </c>
      <c r="E629" s="29" t="str">
        <f>IF(A629="","",A+SUM($D$2:D628))</f>
        <v/>
      </c>
      <c r="F629" s="29" t="str">
        <f>IF(A629="","",SUM(D$1:D629)+PV)</f>
        <v/>
      </c>
      <c r="G629" s="29" t="str">
        <f>IF(A629="","",IF(INV_Parinktys!$B$17=INV_Parinktys!$A$10,I628*( (1+rate)^(B629-B628)-1 ),I628*rate))</f>
        <v/>
      </c>
      <c r="H629" s="29" t="str">
        <f>IF(D629="","",SUM(G$1:G629))</f>
        <v/>
      </c>
      <c r="I629" s="29" t="str">
        <f t="shared" si="29"/>
        <v/>
      </c>
      <c r="J629" s="28" t="str">
        <f ca="1">_xlfn.IFNA(INDEX(Paskola_LNT!$I$2:$I$1000,MATCH(INV_Lentele!B629,Paskola_LNT!$B$2:$B$1000,0)),IF(AND(J628&lt;&gt;"",A629&lt;&gt;""),J628,""))</f>
        <v/>
      </c>
    </row>
    <row r="630" spans="1:10" x14ac:dyDescent="0.25">
      <c r="A630" s="16" t="str">
        <f>IF(I629="","",IF(A629&gt;='Investicijų skaičiuoklė'!$E$9*p,"",A629+1))</f>
        <v/>
      </c>
      <c r="B630" s="27" t="str">
        <f>IF(A630="","",IF(p=52,B629+7,IF(p=26,B629+14,IF(p=24,IF(MOD(A630,2)=0,EDATE('Investicijų skaičiuoklė'!$E$10,A630/2),B629+14),IF(DAY(DATE(YEAR('Investicijų skaičiuoklė'!$E$10),MONTH('Investicijų skaičiuoklė'!$E$10)+(A630-1)*(12/p),DAY('Investicijų skaičiuoklė'!$E$10)))&lt;&gt;DAY('Investicijų skaičiuoklė'!$E$10),DATE(YEAR('Investicijų skaičiuoklė'!$E$10),MONTH('Investicijų skaičiuoklė'!$E$10)+A630*(12/p)+1,0),DATE(YEAR('Investicijų skaičiuoklė'!$E$10),MONTH('Investicijų skaičiuoklė'!$E$10)+A630*(12/p),DAY('Investicijų skaičiuoklė'!$E$10)))))))</f>
        <v/>
      </c>
      <c r="C630" s="29" t="str">
        <f t="shared" si="27"/>
        <v/>
      </c>
      <c r="D630" s="29" t="str">
        <f t="shared" si="28"/>
        <v/>
      </c>
      <c r="E630" s="29" t="str">
        <f>IF(A630="","",A+SUM($D$2:D629))</f>
        <v/>
      </c>
      <c r="F630" s="29" t="str">
        <f>IF(A630="","",SUM(D$1:D630)+PV)</f>
        <v/>
      </c>
      <c r="G630" s="29" t="str">
        <f>IF(A630="","",IF(INV_Parinktys!$B$17=INV_Parinktys!$A$10,I629*( (1+rate)^(B630-B629)-1 ),I629*rate))</f>
        <v/>
      </c>
      <c r="H630" s="29" t="str">
        <f>IF(D630="","",SUM(G$1:G630))</f>
        <v/>
      </c>
      <c r="I630" s="29" t="str">
        <f t="shared" si="29"/>
        <v/>
      </c>
      <c r="J630" s="28" t="str">
        <f ca="1">_xlfn.IFNA(INDEX(Paskola_LNT!$I$2:$I$1000,MATCH(INV_Lentele!B630,Paskola_LNT!$B$2:$B$1000,0)),IF(AND(J629&lt;&gt;"",A630&lt;&gt;""),J629,""))</f>
        <v/>
      </c>
    </row>
    <row r="631" spans="1:10" x14ac:dyDescent="0.25">
      <c r="A631" s="16" t="str">
        <f>IF(I630="","",IF(A630&gt;='Investicijų skaičiuoklė'!$E$9*p,"",A630+1))</f>
        <v/>
      </c>
      <c r="B631" s="27" t="str">
        <f>IF(A631="","",IF(p=52,B630+7,IF(p=26,B630+14,IF(p=24,IF(MOD(A631,2)=0,EDATE('Investicijų skaičiuoklė'!$E$10,A631/2),B630+14),IF(DAY(DATE(YEAR('Investicijų skaičiuoklė'!$E$10),MONTH('Investicijų skaičiuoklė'!$E$10)+(A631-1)*(12/p),DAY('Investicijų skaičiuoklė'!$E$10)))&lt;&gt;DAY('Investicijų skaičiuoklė'!$E$10),DATE(YEAR('Investicijų skaičiuoklė'!$E$10),MONTH('Investicijų skaičiuoklė'!$E$10)+A631*(12/p)+1,0),DATE(YEAR('Investicijų skaičiuoklė'!$E$10),MONTH('Investicijų skaičiuoklė'!$E$10)+A631*(12/p),DAY('Investicijų skaičiuoklė'!$E$10)))))))</f>
        <v/>
      </c>
      <c r="C631" s="29" t="str">
        <f t="shared" si="27"/>
        <v/>
      </c>
      <c r="D631" s="29" t="str">
        <f t="shared" si="28"/>
        <v/>
      </c>
      <c r="E631" s="29" t="str">
        <f>IF(A631="","",A+SUM($D$2:D630))</f>
        <v/>
      </c>
      <c r="F631" s="29" t="str">
        <f>IF(A631="","",SUM(D$1:D631)+PV)</f>
        <v/>
      </c>
      <c r="G631" s="29" t="str">
        <f>IF(A631="","",IF(INV_Parinktys!$B$17=INV_Parinktys!$A$10,I630*( (1+rate)^(B631-B630)-1 ),I630*rate))</f>
        <v/>
      </c>
      <c r="H631" s="29" t="str">
        <f>IF(D631="","",SUM(G$1:G631))</f>
        <v/>
      </c>
      <c r="I631" s="29" t="str">
        <f t="shared" si="29"/>
        <v/>
      </c>
      <c r="J631" s="28" t="str">
        <f ca="1">_xlfn.IFNA(INDEX(Paskola_LNT!$I$2:$I$1000,MATCH(INV_Lentele!B631,Paskola_LNT!$B$2:$B$1000,0)),IF(AND(J630&lt;&gt;"",A631&lt;&gt;""),J630,""))</f>
        <v/>
      </c>
    </row>
    <row r="632" spans="1:10" x14ac:dyDescent="0.25">
      <c r="A632" s="16" t="str">
        <f>IF(I631="","",IF(A631&gt;='Investicijų skaičiuoklė'!$E$9*p,"",A631+1))</f>
        <v/>
      </c>
      <c r="B632" s="27" t="str">
        <f>IF(A632="","",IF(p=52,B631+7,IF(p=26,B631+14,IF(p=24,IF(MOD(A632,2)=0,EDATE('Investicijų skaičiuoklė'!$E$10,A632/2),B631+14),IF(DAY(DATE(YEAR('Investicijų skaičiuoklė'!$E$10),MONTH('Investicijų skaičiuoklė'!$E$10)+(A632-1)*(12/p),DAY('Investicijų skaičiuoklė'!$E$10)))&lt;&gt;DAY('Investicijų skaičiuoklė'!$E$10),DATE(YEAR('Investicijų skaičiuoklė'!$E$10),MONTH('Investicijų skaičiuoklė'!$E$10)+A632*(12/p)+1,0),DATE(YEAR('Investicijų skaičiuoklė'!$E$10),MONTH('Investicijų skaičiuoklė'!$E$10)+A632*(12/p),DAY('Investicijų skaičiuoklė'!$E$10)))))))</f>
        <v/>
      </c>
      <c r="C632" s="29" t="str">
        <f t="shared" si="27"/>
        <v/>
      </c>
      <c r="D632" s="29" t="str">
        <f t="shared" si="28"/>
        <v/>
      </c>
      <c r="E632" s="29" t="str">
        <f>IF(A632="","",A+SUM($D$2:D631))</f>
        <v/>
      </c>
      <c r="F632" s="29" t="str">
        <f>IF(A632="","",SUM(D$1:D632)+PV)</f>
        <v/>
      </c>
      <c r="G632" s="29" t="str">
        <f>IF(A632="","",IF(INV_Parinktys!$B$17=INV_Parinktys!$A$10,I631*( (1+rate)^(B632-B631)-1 ),I631*rate))</f>
        <v/>
      </c>
      <c r="H632" s="29" t="str">
        <f>IF(D632="","",SUM(G$1:G632))</f>
        <v/>
      </c>
      <c r="I632" s="29" t="str">
        <f t="shared" si="29"/>
        <v/>
      </c>
      <c r="J632" s="28" t="str">
        <f ca="1">_xlfn.IFNA(INDEX(Paskola_LNT!$I$2:$I$1000,MATCH(INV_Lentele!B632,Paskola_LNT!$B$2:$B$1000,0)),IF(AND(J631&lt;&gt;"",A632&lt;&gt;""),J631,""))</f>
        <v/>
      </c>
    </row>
    <row r="633" spans="1:10" x14ac:dyDescent="0.25">
      <c r="A633" s="16" t="str">
        <f>IF(I632="","",IF(A632&gt;='Investicijų skaičiuoklė'!$E$9*p,"",A632+1))</f>
        <v/>
      </c>
      <c r="B633" s="27" t="str">
        <f>IF(A633="","",IF(p=52,B632+7,IF(p=26,B632+14,IF(p=24,IF(MOD(A633,2)=0,EDATE('Investicijų skaičiuoklė'!$E$10,A633/2),B632+14),IF(DAY(DATE(YEAR('Investicijų skaičiuoklė'!$E$10),MONTH('Investicijų skaičiuoklė'!$E$10)+(A633-1)*(12/p),DAY('Investicijų skaičiuoklė'!$E$10)))&lt;&gt;DAY('Investicijų skaičiuoklė'!$E$10),DATE(YEAR('Investicijų skaičiuoklė'!$E$10),MONTH('Investicijų skaičiuoklė'!$E$10)+A633*(12/p)+1,0),DATE(YEAR('Investicijų skaičiuoklė'!$E$10),MONTH('Investicijų skaičiuoklė'!$E$10)+A633*(12/p),DAY('Investicijų skaičiuoklė'!$E$10)))))))</f>
        <v/>
      </c>
      <c r="C633" s="29" t="str">
        <f t="shared" si="27"/>
        <v/>
      </c>
      <c r="D633" s="29" t="str">
        <f t="shared" si="28"/>
        <v/>
      </c>
      <c r="E633" s="29" t="str">
        <f>IF(A633="","",A+SUM($D$2:D632))</f>
        <v/>
      </c>
      <c r="F633" s="29" t="str">
        <f>IF(A633="","",SUM(D$1:D633)+PV)</f>
        <v/>
      </c>
      <c r="G633" s="29" t="str">
        <f>IF(A633="","",IF(INV_Parinktys!$B$17=INV_Parinktys!$A$10,I632*( (1+rate)^(B633-B632)-1 ),I632*rate))</f>
        <v/>
      </c>
      <c r="H633" s="29" t="str">
        <f>IF(D633="","",SUM(G$1:G633))</f>
        <v/>
      </c>
      <c r="I633" s="29" t="str">
        <f t="shared" si="29"/>
        <v/>
      </c>
      <c r="J633" s="28" t="str">
        <f ca="1">_xlfn.IFNA(INDEX(Paskola_LNT!$I$2:$I$1000,MATCH(INV_Lentele!B633,Paskola_LNT!$B$2:$B$1000,0)),IF(AND(J632&lt;&gt;"",A633&lt;&gt;""),J632,""))</f>
        <v/>
      </c>
    </row>
    <row r="634" spans="1:10" x14ac:dyDescent="0.25">
      <c r="A634" s="16" t="str">
        <f>IF(I633="","",IF(A633&gt;='Investicijų skaičiuoklė'!$E$9*p,"",A633+1))</f>
        <v/>
      </c>
      <c r="B634" s="27" t="str">
        <f>IF(A634="","",IF(p=52,B633+7,IF(p=26,B633+14,IF(p=24,IF(MOD(A634,2)=0,EDATE('Investicijų skaičiuoklė'!$E$10,A634/2),B633+14),IF(DAY(DATE(YEAR('Investicijų skaičiuoklė'!$E$10),MONTH('Investicijų skaičiuoklė'!$E$10)+(A634-1)*(12/p),DAY('Investicijų skaičiuoklė'!$E$10)))&lt;&gt;DAY('Investicijų skaičiuoklė'!$E$10),DATE(YEAR('Investicijų skaičiuoklė'!$E$10),MONTH('Investicijų skaičiuoklė'!$E$10)+A634*(12/p)+1,0),DATE(YEAR('Investicijų skaičiuoklė'!$E$10),MONTH('Investicijų skaičiuoklė'!$E$10)+A634*(12/p),DAY('Investicijų skaičiuoklė'!$E$10)))))))</f>
        <v/>
      </c>
      <c r="C634" s="29" t="str">
        <f t="shared" si="27"/>
        <v/>
      </c>
      <c r="D634" s="29" t="str">
        <f t="shared" si="28"/>
        <v/>
      </c>
      <c r="E634" s="29" t="str">
        <f>IF(A634="","",A+SUM($D$2:D633))</f>
        <v/>
      </c>
      <c r="F634" s="29" t="str">
        <f>IF(A634="","",SUM(D$1:D634)+PV)</f>
        <v/>
      </c>
      <c r="G634" s="29" t="str">
        <f>IF(A634="","",IF(INV_Parinktys!$B$17=INV_Parinktys!$A$10,I633*( (1+rate)^(B634-B633)-1 ),I633*rate))</f>
        <v/>
      </c>
      <c r="H634" s="29" t="str">
        <f>IF(D634="","",SUM(G$1:G634))</f>
        <v/>
      </c>
      <c r="I634" s="29" t="str">
        <f t="shared" si="29"/>
        <v/>
      </c>
      <c r="J634" s="28" t="str">
        <f ca="1">_xlfn.IFNA(INDEX(Paskola_LNT!$I$2:$I$1000,MATCH(INV_Lentele!B634,Paskola_LNT!$B$2:$B$1000,0)),IF(AND(J633&lt;&gt;"",A634&lt;&gt;""),J633,""))</f>
        <v/>
      </c>
    </row>
    <row r="635" spans="1:10" x14ac:dyDescent="0.25">
      <c r="A635" s="16" t="str">
        <f>IF(I634="","",IF(A634&gt;='Investicijų skaičiuoklė'!$E$9*p,"",A634+1))</f>
        <v/>
      </c>
      <c r="B635" s="27" t="str">
        <f>IF(A635="","",IF(p=52,B634+7,IF(p=26,B634+14,IF(p=24,IF(MOD(A635,2)=0,EDATE('Investicijų skaičiuoklė'!$E$10,A635/2),B634+14),IF(DAY(DATE(YEAR('Investicijų skaičiuoklė'!$E$10),MONTH('Investicijų skaičiuoklė'!$E$10)+(A635-1)*(12/p),DAY('Investicijų skaičiuoklė'!$E$10)))&lt;&gt;DAY('Investicijų skaičiuoklė'!$E$10),DATE(YEAR('Investicijų skaičiuoklė'!$E$10),MONTH('Investicijų skaičiuoklė'!$E$10)+A635*(12/p)+1,0),DATE(YEAR('Investicijų skaičiuoklė'!$E$10),MONTH('Investicijų skaičiuoklė'!$E$10)+A635*(12/p),DAY('Investicijų skaičiuoklė'!$E$10)))))))</f>
        <v/>
      </c>
      <c r="C635" s="29" t="str">
        <f t="shared" si="27"/>
        <v/>
      </c>
      <c r="D635" s="29" t="str">
        <f t="shared" si="28"/>
        <v/>
      </c>
      <c r="E635" s="29" t="str">
        <f>IF(A635="","",A+SUM($D$2:D634))</f>
        <v/>
      </c>
      <c r="F635" s="29" t="str">
        <f>IF(A635="","",SUM(D$1:D635)+PV)</f>
        <v/>
      </c>
      <c r="G635" s="29" t="str">
        <f>IF(A635="","",IF(INV_Parinktys!$B$17=INV_Parinktys!$A$10,I634*( (1+rate)^(B635-B634)-1 ),I634*rate))</f>
        <v/>
      </c>
      <c r="H635" s="29" t="str">
        <f>IF(D635="","",SUM(G$1:G635))</f>
        <v/>
      </c>
      <c r="I635" s="29" t="str">
        <f t="shared" si="29"/>
        <v/>
      </c>
      <c r="J635" s="28" t="str">
        <f ca="1">_xlfn.IFNA(INDEX(Paskola_LNT!$I$2:$I$1000,MATCH(INV_Lentele!B635,Paskola_LNT!$B$2:$B$1000,0)),IF(AND(J634&lt;&gt;"",A635&lt;&gt;""),J634,""))</f>
        <v/>
      </c>
    </row>
    <row r="636" spans="1:10" x14ac:dyDescent="0.25">
      <c r="A636" s="16" t="str">
        <f>IF(I635="","",IF(A635&gt;='Investicijų skaičiuoklė'!$E$9*p,"",A635+1))</f>
        <v/>
      </c>
      <c r="B636" s="27" t="str">
        <f>IF(A636="","",IF(p=52,B635+7,IF(p=26,B635+14,IF(p=24,IF(MOD(A636,2)=0,EDATE('Investicijų skaičiuoklė'!$E$10,A636/2),B635+14),IF(DAY(DATE(YEAR('Investicijų skaičiuoklė'!$E$10),MONTH('Investicijų skaičiuoklė'!$E$10)+(A636-1)*(12/p),DAY('Investicijų skaičiuoklė'!$E$10)))&lt;&gt;DAY('Investicijų skaičiuoklė'!$E$10),DATE(YEAR('Investicijų skaičiuoklė'!$E$10),MONTH('Investicijų skaičiuoklė'!$E$10)+A636*(12/p)+1,0),DATE(YEAR('Investicijų skaičiuoklė'!$E$10),MONTH('Investicijų skaičiuoklė'!$E$10)+A636*(12/p),DAY('Investicijų skaičiuoklė'!$E$10)))))))</f>
        <v/>
      </c>
      <c r="C636" s="29" t="str">
        <f t="shared" si="27"/>
        <v/>
      </c>
      <c r="D636" s="29" t="str">
        <f t="shared" si="28"/>
        <v/>
      </c>
      <c r="E636" s="29" t="str">
        <f>IF(A636="","",A+SUM($D$2:D635))</f>
        <v/>
      </c>
      <c r="F636" s="29" t="str">
        <f>IF(A636="","",SUM(D$1:D636)+PV)</f>
        <v/>
      </c>
      <c r="G636" s="29" t="str">
        <f>IF(A636="","",IF(INV_Parinktys!$B$17=INV_Parinktys!$A$10,I635*( (1+rate)^(B636-B635)-1 ),I635*rate))</f>
        <v/>
      </c>
      <c r="H636" s="29" t="str">
        <f>IF(D636="","",SUM(G$1:G636))</f>
        <v/>
      </c>
      <c r="I636" s="29" t="str">
        <f t="shared" si="29"/>
        <v/>
      </c>
      <c r="J636" s="28" t="str">
        <f ca="1">_xlfn.IFNA(INDEX(Paskola_LNT!$I$2:$I$1000,MATCH(INV_Lentele!B636,Paskola_LNT!$B$2:$B$1000,0)),IF(AND(J635&lt;&gt;"",A636&lt;&gt;""),J635,""))</f>
        <v/>
      </c>
    </row>
    <row r="637" spans="1:10" x14ac:dyDescent="0.25">
      <c r="A637" s="16" t="str">
        <f>IF(I636="","",IF(A636&gt;='Investicijų skaičiuoklė'!$E$9*p,"",A636+1))</f>
        <v/>
      </c>
      <c r="B637" s="27" t="str">
        <f>IF(A637="","",IF(p=52,B636+7,IF(p=26,B636+14,IF(p=24,IF(MOD(A637,2)=0,EDATE('Investicijų skaičiuoklė'!$E$10,A637/2),B636+14),IF(DAY(DATE(YEAR('Investicijų skaičiuoklė'!$E$10),MONTH('Investicijų skaičiuoklė'!$E$10)+(A637-1)*(12/p),DAY('Investicijų skaičiuoklė'!$E$10)))&lt;&gt;DAY('Investicijų skaičiuoklė'!$E$10),DATE(YEAR('Investicijų skaičiuoklė'!$E$10),MONTH('Investicijų skaičiuoklė'!$E$10)+A637*(12/p)+1,0),DATE(YEAR('Investicijų skaičiuoklė'!$E$10),MONTH('Investicijų skaičiuoklė'!$E$10)+A637*(12/p),DAY('Investicijų skaičiuoklė'!$E$10)))))))</f>
        <v/>
      </c>
      <c r="C637" s="29" t="str">
        <f t="shared" si="27"/>
        <v/>
      </c>
      <c r="D637" s="29" t="str">
        <f t="shared" si="28"/>
        <v/>
      </c>
      <c r="E637" s="29" t="str">
        <f>IF(A637="","",A+SUM($D$2:D636))</f>
        <v/>
      </c>
      <c r="F637" s="29" t="str">
        <f>IF(A637="","",SUM(D$1:D637)+PV)</f>
        <v/>
      </c>
      <c r="G637" s="29" t="str">
        <f>IF(A637="","",IF(INV_Parinktys!$B$17=INV_Parinktys!$A$10,I636*( (1+rate)^(B637-B636)-1 ),I636*rate))</f>
        <v/>
      </c>
      <c r="H637" s="29" t="str">
        <f>IF(D637="","",SUM(G$1:G637))</f>
        <v/>
      </c>
      <c r="I637" s="29" t="str">
        <f t="shared" si="29"/>
        <v/>
      </c>
      <c r="J637" s="28" t="str">
        <f ca="1">_xlfn.IFNA(INDEX(Paskola_LNT!$I$2:$I$1000,MATCH(INV_Lentele!B637,Paskola_LNT!$B$2:$B$1000,0)),IF(AND(J636&lt;&gt;"",A637&lt;&gt;""),J636,""))</f>
        <v/>
      </c>
    </row>
    <row r="638" spans="1:10" x14ac:dyDescent="0.25">
      <c r="A638" s="16" t="str">
        <f>IF(I637="","",IF(A637&gt;='Investicijų skaičiuoklė'!$E$9*p,"",A637+1))</f>
        <v/>
      </c>
      <c r="B638" s="27" t="str">
        <f>IF(A638="","",IF(p=52,B637+7,IF(p=26,B637+14,IF(p=24,IF(MOD(A638,2)=0,EDATE('Investicijų skaičiuoklė'!$E$10,A638/2),B637+14),IF(DAY(DATE(YEAR('Investicijų skaičiuoklė'!$E$10),MONTH('Investicijų skaičiuoklė'!$E$10)+(A638-1)*(12/p),DAY('Investicijų skaičiuoklė'!$E$10)))&lt;&gt;DAY('Investicijų skaičiuoklė'!$E$10),DATE(YEAR('Investicijų skaičiuoklė'!$E$10),MONTH('Investicijų skaičiuoklė'!$E$10)+A638*(12/p)+1,0),DATE(YEAR('Investicijų skaičiuoklė'!$E$10),MONTH('Investicijų skaičiuoklė'!$E$10)+A638*(12/p),DAY('Investicijų skaičiuoklė'!$E$10)))))))</f>
        <v/>
      </c>
      <c r="C638" s="29" t="str">
        <f t="shared" si="27"/>
        <v/>
      </c>
      <c r="D638" s="29" t="str">
        <f t="shared" si="28"/>
        <v/>
      </c>
      <c r="E638" s="29" t="str">
        <f>IF(A638="","",A+SUM($D$2:D637))</f>
        <v/>
      </c>
      <c r="F638" s="29" t="str">
        <f>IF(A638="","",SUM(D$1:D638)+PV)</f>
        <v/>
      </c>
      <c r="G638" s="29" t="str">
        <f>IF(A638="","",IF(INV_Parinktys!$B$17=INV_Parinktys!$A$10,I637*( (1+rate)^(B638-B637)-1 ),I637*rate))</f>
        <v/>
      </c>
      <c r="H638" s="29" t="str">
        <f>IF(D638="","",SUM(G$1:G638))</f>
        <v/>
      </c>
      <c r="I638" s="29" t="str">
        <f t="shared" si="29"/>
        <v/>
      </c>
      <c r="J638" s="28" t="str">
        <f ca="1">_xlfn.IFNA(INDEX(Paskola_LNT!$I$2:$I$1000,MATCH(INV_Lentele!B638,Paskola_LNT!$B$2:$B$1000,0)),IF(AND(J637&lt;&gt;"",A638&lt;&gt;""),J637,""))</f>
        <v/>
      </c>
    </row>
    <row r="639" spans="1:10" x14ac:dyDescent="0.25">
      <c r="A639" s="16" t="str">
        <f>IF(I638="","",IF(A638&gt;='Investicijų skaičiuoklė'!$E$9*p,"",A638+1))</f>
        <v/>
      </c>
      <c r="B639" s="27" t="str">
        <f>IF(A639="","",IF(p=52,B638+7,IF(p=26,B638+14,IF(p=24,IF(MOD(A639,2)=0,EDATE('Investicijų skaičiuoklė'!$E$10,A639/2),B638+14),IF(DAY(DATE(YEAR('Investicijų skaičiuoklė'!$E$10),MONTH('Investicijų skaičiuoklė'!$E$10)+(A639-1)*(12/p),DAY('Investicijų skaičiuoklė'!$E$10)))&lt;&gt;DAY('Investicijų skaičiuoklė'!$E$10),DATE(YEAR('Investicijų skaičiuoklė'!$E$10),MONTH('Investicijų skaičiuoklė'!$E$10)+A639*(12/p)+1,0),DATE(YEAR('Investicijų skaičiuoklė'!$E$10),MONTH('Investicijų skaičiuoklė'!$E$10)+A639*(12/p),DAY('Investicijų skaičiuoklė'!$E$10)))))))</f>
        <v/>
      </c>
      <c r="C639" s="29" t="str">
        <f t="shared" si="27"/>
        <v/>
      </c>
      <c r="D639" s="29" t="str">
        <f t="shared" si="28"/>
        <v/>
      </c>
      <c r="E639" s="29" t="str">
        <f>IF(A639="","",A+SUM($D$2:D638))</f>
        <v/>
      </c>
      <c r="F639" s="29" t="str">
        <f>IF(A639="","",SUM(D$1:D639)+PV)</f>
        <v/>
      </c>
      <c r="G639" s="29" t="str">
        <f>IF(A639="","",IF(INV_Parinktys!$B$17=INV_Parinktys!$A$10,I638*( (1+rate)^(B639-B638)-1 ),I638*rate))</f>
        <v/>
      </c>
      <c r="H639" s="29" t="str">
        <f>IF(D639="","",SUM(G$1:G639))</f>
        <v/>
      </c>
      <c r="I639" s="29" t="str">
        <f t="shared" si="29"/>
        <v/>
      </c>
      <c r="J639" s="28" t="str">
        <f ca="1">_xlfn.IFNA(INDEX(Paskola_LNT!$I$2:$I$1000,MATCH(INV_Lentele!B639,Paskola_LNT!$B$2:$B$1000,0)),IF(AND(J638&lt;&gt;"",A639&lt;&gt;""),J638,""))</f>
        <v/>
      </c>
    </row>
    <row r="640" spans="1:10" x14ac:dyDescent="0.25">
      <c r="A640" s="16" t="str">
        <f>IF(I639="","",IF(A639&gt;='Investicijų skaičiuoklė'!$E$9*p,"",A639+1))</f>
        <v/>
      </c>
      <c r="B640" s="27" t="str">
        <f>IF(A640="","",IF(p=52,B639+7,IF(p=26,B639+14,IF(p=24,IF(MOD(A640,2)=0,EDATE('Investicijų skaičiuoklė'!$E$10,A640/2),B639+14),IF(DAY(DATE(YEAR('Investicijų skaičiuoklė'!$E$10),MONTH('Investicijų skaičiuoklė'!$E$10)+(A640-1)*(12/p),DAY('Investicijų skaičiuoklė'!$E$10)))&lt;&gt;DAY('Investicijų skaičiuoklė'!$E$10),DATE(YEAR('Investicijų skaičiuoklė'!$E$10),MONTH('Investicijų skaičiuoklė'!$E$10)+A640*(12/p)+1,0),DATE(YEAR('Investicijų skaičiuoklė'!$E$10),MONTH('Investicijų skaičiuoklė'!$E$10)+A640*(12/p),DAY('Investicijų skaičiuoklė'!$E$10)))))))</f>
        <v/>
      </c>
      <c r="C640" s="29" t="str">
        <f t="shared" si="27"/>
        <v/>
      </c>
      <c r="D640" s="29" t="str">
        <f t="shared" si="28"/>
        <v/>
      </c>
      <c r="E640" s="29" t="str">
        <f>IF(A640="","",A+SUM($D$2:D639))</f>
        <v/>
      </c>
      <c r="F640" s="29" t="str">
        <f>IF(A640="","",SUM(D$1:D640)+PV)</f>
        <v/>
      </c>
      <c r="G640" s="29" t="str">
        <f>IF(A640="","",IF(INV_Parinktys!$B$17=INV_Parinktys!$A$10,I639*( (1+rate)^(B640-B639)-1 ),I639*rate))</f>
        <v/>
      </c>
      <c r="H640" s="29" t="str">
        <f>IF(D640="","",SUM(G$1:G640))</f>
        <v/>
      </c>
      <c r="I640" s="29" t="str">
        <f t="shared" si="29"/>
        <v/>
      </c>
      <c r="J640" s="28" t="str">
        <f ca="1">_xlfn.IFNA(INDEX(Paskola_LNT!$I$2:$I$1000,MATCH(INV_Lentele!B640,Paskola_LNT!$B$2:$B$1000,0)),IF(AND(J639&lt;&gt;"",A640&lt;&gt;""),J639,""))</f>
        <v/>
      </c>
    </row>
    <row r="641" spans="1:10" x14ac:dyDescent="0.25">
      <c r="A641" s="16" t="str">
        <f>IF(I640="","",IF(A640&gt;='Investicijų skaičiuoklė'!$E$9*p,"",A640+1))</f>
        <v/>
      </c>
      <c r="B641" s="27" t="str">
        <f>IF(A641="","",IF(p=52,B640+7,IF(p=26,B640+14,IF(p=24,IF(MOD(A641,2)=0,EDATE('Investicijų skaičiuoklė'!$E$10,A641/2),B640+14),IF(DAY(DATE(YEAR('Investicijų skaičiuoklė'!$E$10),MONTH('Investicijų skaičiuoklė'!$E$10)+(A641-1)*(12/p),DAY('Investicijų skaičiuoklė'!$E$10)))&lt;&gt;DAY('Investicijų skaičiuoklė'!$E$10),DATE(YEAR('Investicijų skaičiuoklė'!$E$10),MONTH('Investicijų skaičiuoklė'!$E$10)+A641*(12/p)+1,0),DATE(YEAR('Investicijų skaičiuoklė'!$E$10),MONTH('Investicijų skaičiuoklė'!$E$10)+A641*(12/p),DAY('Investicijų skaičiuoklė'!$E$10)))))))</f>
        <v/>
      </c>
      <c r="C641" s="29" t="str">
        <f t="shared" si="27"/>
        <v/>
      </c>
      <c r="D641" s="29" t="str">
        <f t="shared" si="28"/>
        <v/>
      </c>
      <c r="E641" s="29" t="str">
        <f>IF(A641="","",A+SUM($D$2:D640))</f>
        <v/>
      </c>
      <c r="F641" s="29" t="str">
        <f>IF(A641="","",SUM(D$1:D641)+PV)</f>
        <v/>
      </c>
      <c r="G641" s="29" t="str">
        <f>IF(A641="","",IF(INV_Parinktys!$B$17=INV_Parinktys!$A$10,I640*( (1+rate)^(B641-B640)-1 ),I640*rate))</f>
        <v/>
      </c>
      <c r="H641" s="29" t="str">
        <f>IF(D641="","",SUM(G$1:G641))</f>
        <v/>
      </c>
      <c r="I641" s="29" t="str">
        <f t="shared" si="29"/>
        <v/>
      </c>
      <c r="J641" s="28" t="str">
        <f ca="1">_xlfn.IFNA(INDEX(Paskola_LNT!$I$2:$I$1000,MATCH(INV_Lentele!B641,Paskola_LNT!$B$2:$B$1000,0)),IF(AND(J640&lt;&gt;"",A641&lt;&gt;""),J640,""))</f>
        <v/>
      </c>
    </row>
    <row r="642" spans="1:10" x14ac:dyDescent="0.25">
      <c r="A642" s="16" t="str">
        <f>IF(I641="","",IF(A641&gt;='Investicijų skaičiuoklė'!$E$9*p,"",A641+1))</f>
        <v/>
      </c>
      <c r="B642" s="27" t="str">
        <f>IF(A642="","",IF(p=52,B641+7,IF(p=26,B641+14,IF(p=24,IF(MOD(A642,2)=0,EDATE('Investicijų skaičiuoklė'!$E$10,A642/2),B641+14),IF(DAY(DATE(YEAR('Investicijų skaičiuoklė'!$E$10),MONTH('Investicijų skaičiuoklė'!$E$10)+(A642-1)*(12/p),DAY('Investicijų skaičiuoklė'!$E$10)))&lt;&gt;DAY('Investicijų skaičiuoklė'!$E$10),DATE(YEAR('Investicijų skaičiuoklė'!$E$10),MONTH('Investicijų skaičiuoklė'!$E$10)+A642*(12/p)+1,0),DATE(YEAR('Investicijų skaičiuoklė'!$E$10),MONTH('Investicijų skaičiuoklė'!$E$10)+A642*(12/p),DAY('Investicijų skaičiuoklė'!$E$10)))))))</f>
        <v/>
      </c>
      <c r="C642" s="29" t="str">
        <f t="shared" ref="C642:C705" si="30">IF(A642="","",PV)</f>
        <v/>
      </c>
      <c r="D642" s="29" t="str">
        <f t="shared" si="28"/>
        <v/>
      </c>
      <c r="E642" s="29" t="str">
        <f>IF(A642="","",A+SUM($D$2:D641))</f>
        <v/>
      </c>
      <c r="F642" s="29" t="str">
        <f>IF(A642="","",SUM(D$1:D642)+PV)</f>
        <v/>
      </c>
      <c r="G642" s="29" t="str">
        <f>IF(A642="","",IF(INV_Parinktys!$B$17=INV_Parinktys!$A$10,I641*( (1+rate)^(B642-B641)-1 ),I641*rate))</f>
        <v/>
      </c>
      <c r="H642" s="29" t="str">
        <f>IF(D642="","",SUM(G$1:G642))</f>
        <v/>
      </c>
      <c r="I642" s="29" t="str">
        <f t="shared" si="29"/>
        <v/>
      </c>
      <c r="J642" s="28" t="str">
        <f ca="1">_xlfn.IFNA(INDEX(Paskola_LNT!$I$2:$I$1000,MATCH(INV_Lentele!B642,Paskola_LNT!$B$2:$B$1000,0)),IF(AND(J641&lt;&gt;"",A642&lt;&gt;""),J641,""))</f>
        <v/>
      </c>
    </row>
    <row r="643" spans="1:10" x14ac:dyDescent="0.25">
      <c r="A643" s="16" t="str">
        <f>IF(I642="","",IF(A642&gt;='Investicijų skaičiuoklė'!$E$9*p,"",A642+1))</f>
        <v/>
      </c>
      <c r="B643" s="27" t="str">
        <f>IF(A643="","",IF(p=52,B642+7,IF(p=26,B642+14,IF(p=24,IF(MOD(A643,2)=0,EDATE('Investicijų skaičiuoklė'!$E$10,A643/2),B642+14),IF(DAY(DATE(YEAR('Investicijų skaičiuoklė'!$E$10),MONTH('Investicijų skaičiuoklė'!$E$10)+(A643-1)*(12/p),DAY('Investicijų skaičiuoklė'!$E$10)))&lt;&gt;DAY('Investicijų skaičiuoklė'!$E$10),DATE(YEAR('Investicijų skaičiuoklė'!$E$10),MONTH('Investicijų skaičiuoklė'!$E$10)+A643*(12/p)+1,0),DATE(YEAR('Investicijų skaičiuoklė'!$E$10),MONTH('Investicijų skaičiuoklė'!$E$10)+A643*(12/p),DAY('Investicijų skaičiuoklė'!$E$10)))))))</f>
        <v/>
      </c>
      <c r="C643" s="29" t="str">
        <f t="shared" si="30"/>
        <v/>
      </c>
      <c r="D643" s="29" t="str">
        <f t="shared" ref="D643:D706" si="31">IF(A643="","",A)</f>
        <v/>
      </c>
      <c r="E643" s="29" t="str">
        <f>IF(A643="","",A+SUM($D$2:D642))</f>
        <v/>
      </c>
      <c r="F643" s="29" t="str">
        <f>IF(A643="","",SUM(D$1:D643)+PV)</f>
        <v/>
      </c>
      <c r="G643" s="29" t="str">
        <f>IF(A643="","",IF(INV_Parinktys!$B$17=INV_Parinktys!$A$10,I642*( (1+rate)^(B643-B642)-1 ),I642*rate))</f>
        <v/>
      </c>
      <c r="H643" s="29" t="str">
        <f>IF(D643="","",SUM(G$1:G643))</f>
        <v/>
      </c>
      <c r="I643" s="29" t="str">
        <f t="shared" ref="I643:I706" si="32">IF(A643="","",I642+G643+D643)</f>
        <v/>
      </c>
      <c r="J643" s="28" t="str">
        <f ca="1">_xlfn.IFNA(INDEX(Paskola_LNT!$I$2:$I$1000,MATCH(INV_Lentele!B643,Paskola_LNT!$B$2:$B$1000,0)),IF(AND(J642&lt;&gt;"",A643&lt;&gt;""),J642,""))</f>
        <v/>
      </c>
    </row>
    <row r="644" spans="1:10" x14ac:dyDescent="0.25">
      <c r="A644" s="16" t="str">
        <f>IF(I643="","",IF(A643&gt;='Investicijų skaičiuoklė'!$E$9*p,"",A643+1))</f>
        <v/>
      </c>
      <c r="B644" s="27" t="str">
        <f>IF(A644="","",IF(p=52,B643+7,IF(p=26,B643+14,IF(p=24,IF(MOD(A644,2)=0,EDATE('Investicijų skaičiuoklė'!$E$10,A644/2),B643+14),IF(DAY(DATE(YEAR('Investicijų skaičiuoklė'!$E$10),MONTH('Investicijų skaičiuoklė'!$E$10)+(A644-1)*(12/p),DAY('Investicijų skaičiuoklė'!$E$10)))&lt;&gt;DAY('Investicijų skaičiuoklė'!$E$10),DATE(YEAR('Investicijų skaičiuoklė'!$E$10),MONTH('Investicijų skaičiuoklė'!$E$10)+A644*(12/p)+1,0),DATE(YEAR('Investicijų skaičiuoklė'!$E$10),MONTH('Investicijų skaičiuoklė'!$E$10)+A644*(12/p),DAY('Investicijų skaičiuoklė'!$E$10)))))))</f>
        <v/>
      </c>
      <c r="C644" s="29" t="str">
        <f t="shared" si="30"/>
        <v/>
      </c>
      <c r="D644" s="29" t="str">
        <f t="shared" si="31"/>
        <v/>
      </c>
      <c r="E644" s="29" t="str">
        <f>IF(A644="","",A+SUM($D$2:D643))</f>
        <v/>
      </c>
      <c r="F644" s="29" t="str">
        <f>IF(A644="","",SUM(D$1:D644)+PV)</f>
        <v/>
      </c>
      <c r="G644" s="29" t="str">
        <f>IF(A644="","",IF(INV_Parinktys!$B$17=INV_Parinktys!$A$10,I643*( (1+rate)^(B644-B643)-1 ),I643*rate))</f>
        <v/>
      </c>
      <c r="H644" s="29" t="str">
        <f>IF(D644="","",SUM(G$1:G644))</f>
        <v/>
      </c>
      <c r="I644" s="29" t="str">
        <f t="shared" si="32"/>
        <v/>
      </c>
      <c r="J644" s="28" t="str">
        <f ca="1">_xlfn.IFNA(INDEX(Paskola_LNT!$I$2:$I$1000,MATCH(INV_Lentele!B644,Paskola_LNT!$B$2:$B$1000,0)),IF(AND(J643&lt;&gt;"",A644&lt;&gt;""),J643,""))</f>
        <v/>
      </c>
    </row>
    <row r="645" spans="1:10" x14ac:dyDescent="0.25">
      <c r="A645" s="16" t="str">
        <f>IF(I644="","",IF(A644&gt;='Investicijų skaičiuoklė'!$E$9*p,"",A644+1))</f>
        <v/>
      </c>
      <c r="B645" s="27" t="str">
        <f>IF(A645="","",IF(p=52,B644+7,IF(p=26,B644+14,IF(p=24,IF(MOD(A645,2)=0,EDATE('Investicijų skaičiuoklė'!$E$10,A645/2),B644+14),IF(DAY(DATE(YEAR('Investicijų skaičiuoklė'!$E$10),MONTH('Investicijų skaičiuoklė'!$E$10)+(A645-1)*(12/p),DAY('Investicijų skaičiuoklė'!$E$10)))&lt;&gt;DAY('Investicijų skaičiuoklė'!$E$10),DATE(YEAR('Investicijų skaičiuoklė'!$E$10),MONTH('Investicijų skaičiuoklė'!$E$10)+A645*(12/p)+1,0),DATE(YEAR('Investicijų skaičiuoklė'!$E$10),MONTH('Investicijų skaičiuoklė'!$E$10)+A645*(12/p),DAY('Investicijų skaičiuoklė'!$E$10)))))))</f>
        <v/>
      </c>
      <c r="C645" s="29" t="str">
        <f t="shared" si="30"/>
        <v/>
      </c>
      <c r="D645" s="29" t="str">
        <f t="shared" si="31"/>
        <v/>
      </c>
      <c r="E645" s="29" t="str">
        <f>IF(A645="","",A+SUM($D$2:D644))</f>
        <v/>
      </c>
      <c r="F645" s="29" t="str">
        <f>IF(A645="","",SUM(D$1:D645)+PV)</f>
        <v/>
      </c>
      <c r="G645" s="29" t="str">
        <f>IF(A645="","",IF(INV_Parinktys!$B$17=INV_Parinktys!$A$10,I644*( (1+rate)^(B645-B644)-1 ),I644*rate))</f>
        <v/>
      </c>
      <c r="H645" s="29" t="str">
        <f>IF(D645="","",SUM(G$1:G645))</f>
        <v/>
      </c>
      <c r="I645" s="29" t="str">
        <f t="shared" si="32"/>
        <v/>
      </c>
      <c r="J645" s="28" t="str">
        <f ca="1">_xlfn.IFNA(INDEX(Paskola_LNT!$I$2:$I$1000,MATCH(INV_Lentele!B645,Paskola_LNT!$B$2:$B$1000,0)),IF(AND(J644&lt;&gt;"",A645&lt;&gt;""),J644,""))</f>
        <v/>
      </c>
    </row>
    <row r="646" spans="1:10" x14ac:dyDescent="0.25">
      <c r="A646" s="16" t="str">
        <f>IF(I645="","",IF(A645&gt;='Investicijų skaičiuoklė'!$E$9*p,"",A645+1))</f>
        <v/>
      </c>
      <c r="B646" s="27" t="str">
        <f>IF(A646="","",IF(p=52,B645+7,IF(p=26,B645+14,IF(p=24,IF(MOD(A646,2)=0,EDATE('Investicijų skaičiuoklė'!$E$10,A646/2),B645+14),IF(DAY(DATE(YEAR('Investicijų skaičiuoklė'!$E$10),MONTH('Investicijų skaičiuoklė'!$E$10)+(A646-1)*(12/p),DAY('Investicijų skaičiuoklė'!$E$10)))&lt;&gt;DAY('Investicijų skaičiuoklė'!$E$10),DATE(YEAR('Investicijų skaičiuoklė'!$E$10),MONTH('Investicijų skaičiuoklė'!$E$10)+A646*(12/p)+1,0),DATE(YEAR('Investicijų skaičiuoklė'!$E$10),MONTH('Investicijų skaičiuoklė'!$E$10)+A646*(12/p),DAY('Investicijų skaičiuoklė'!$E$10)))))))</f>
        <v/>
      </c>
      <c r="C646" s="29" t="str">
        <f t="shared" si="30"/>
        <v/>
      </c>
      <c r="D646" s="29" t="str">
        <f t="shared" si="31"/>
        <v/>
      </c>
      <c r="E646" s="29" t="str">
        <f>IF(A646="","",A+SUM($D$2:D645))</f>
        <v/>
      </c>
      <c r="F646" s="29" t="str">
        <f>IF(A646="","",SUM(D$1:D646)+PV)</f>
        <v/>
      </c>
      <c r="G646" s="29" t="str">
        <f>IF(A646="","",IF(INV_Parinktys!$B$17=INV_Parinktys!$A$10,I645*( (1+rate)^(B646-B645)-1 ),I645*rate))</f>
        <v/>
      </c>
      <c r="H646" s="29" t="str">
        <f>IF(D646="","",SUM(G$1:G646))</f>
        <v/>
      </c>
      <c r="I646" s="29" t="str">
        <f t="shared" si="32"/>
        <v/>
      </c>
      <c r="J646" s="28" t="str">
        <f ca="1">_xlfn.IFNA(INDEX(Paskola_LNT!$I$2:$I$1000,MATCH(INV_Lentele!B646,Paskola_LNT!$B$2:$B$1000,0)),IF(AND(J645&lt;&gt;"",A646&lt;&gt;""),J645,""))</f>
        <v/>
      </c>
    </row>
    <row r="647" spans="1:10" x14ac:dyDescent="0.25">
      <c r="A647" s="16" t="str">
        <f>IF(I646="","",IF(A646&gt;='Investicijų skaičiuoklė'!$E$9*p,"",A646+1))</f>
        <v/>
      </c>
      <c r="B647" s="27" t="str">
        <f>IF(A647="","",IF(p=52,B646+7,IF(p=26,B646+14,IF(p=24,IF(MOD(A647,2)=0,EDATE('Investicijų skaičiuoklė'!$E$10,A647/2),B646+14),IF(DAY(DATE(YEAR('Investicijų skaičiuoklė'!$E$10),MONTH('Investicijų skaičiuoklė'!$E$10)+(A647-1)*(12/p),DAY('Investicijų skaičiuoklė'!$E$10)))&lt;&gt;DAY('Investicijų skaičiuoklė'!$E$10),DATE(YEAR('Investicijų skaičiuoklė'!$E$10),MONTH('Investicijų skaičiuoklė'!$E$10)+A647*(12/p)+1,0),DATE(YEAR('Investicijų skaičiuoklė'!$E$10),MONTH('Investicijų skaičiuoklė'!$E$10)+A647*(12/p),DAY('Investicijų skaičiuoklė'!$E$10)))))))</f>
        <v/>
      </c>
      <c r="C647" s="29" t="str">
        <f t="shared" si="30"/>
        <v/>
      </c>
      <c r="D647" s="29" t="str">
        <f t="shared" si="31"/>
        <v/>
      </c>
      <c r="E647" s="29" t="str">
        <f>IF(A647="","",A+SUM($D$2:D646))</f>
        <v/>
      </c>
      <c r="F647" s="29" t="str">
        <f>IF(A647="","",SUM(D$1:D647)+PV)</f>
        <v/>
      </c>
      <c r="G647" s="29" t="str">
        <f>IF(A647="","",IF(INV_Parinktys!$B$17=INV_Parinktys!$A$10,I646*( (1+rate)^(B647-B646)-1 ),I646*rate))</f>
        <v/>
      </c>
      <c r="H647" s="29" t="str">
        <f>IF(D647="","",SUM(G$1:G647))</f>
        <v/>
      </c>
      <c r="I647" s="29" t="str">
        <f t="shared" si="32"/>
        <v/>
      </c>
      <c r="J647" s="28" t="str">
        <f ca="1">_xlfn.IFNA(INDEX(Paskola_LNT!$I$2:$I$1000,MATCH(INV_Lentele!B647,Paskola_LNT!$B$2:$B$1000,0)),IF(AND(J646&lt;&gt;"",A647&lt;&gt;""),J646,""))</f>
        <v/>
      </c>
    </row>
    <row r="648" spans="1:10" x14ac:dyDescent="0.25">
      <c r="A648" s="16" t="str">
        <f>IF(I647="","",IF(A647&gt;='Investicijų skaičiuoklė'!$E$9*p,"",A647+1))</f>
        <v/>
      </c>
      <c r="B648" s="27" t="str">
        <f>IF(A648="","",IF(p=52,B647+7,IF(p=26,B647+14,IF(p=24,IF(MOD(A648,2)=0,EDATE('Investicijų skaičiuoklė'!$E$10,A648/2),B647+14),IF(DAY(DATE(YEAR('Investicijų skaičiuoklė'!$E$10),MONTH('Investicijų skaičiuoklė'!$E$10)+(A648-1)*(12/p),DAY('Investicijų skaičiuoklė'!$E$10)))&lt;&gt;DAY('Investicijų skaičiuoklė'!$E$10),DATE(YEAR('Investicijų skaičiuoklė'!$E$10),MONTH('Investicijų skaičiuoklė'!$E$10)+A648*(12/p)+1,0),DATE(YEAR('Investicijų skaičiuoklė'!$E$10),MONTH('Investicijų skaičiuoklė'!$E$10)+A648*(12/p),DAY('Investicijų skaičiuoklė'!$E$10)))))))</f>
        <v/>
      </c>
      <c r="C648" s="29" t="str">
        <f t="shared" si="30"/>
        <v/>
      </c>
      <c r="D648" s="29" t="str">
        <f t="shared" si="31"/>
        <v/>
      </c>
      <c r="E648" s="29" t="str">
        <f>IF(A648="","",A+SUM($D$2:D647))</f>
        <v/>
      </c>
      <c r="F648" s="29" t="str">
        <f>IF(A648="","",SUM(D$1:D648)+PV)</f>
        <v/>
      </c>
      <c r="G648" s="29" t="str">
        <f>IF(A648="","",IF(INV_Parinktys!$B$17=INV_Parinktys!$A$10,I647*( (1+rate)^(B648-B647)-1 ),I647*rate))</f>
        <v/>
      </c>
      <c r="H648" s="29" t="str">
        <f>IF(D648="","",SUM(G$1:G648))</f>
        <v/>
      </c>
      <c r="I648" s="29" t="str">
        <f t="shared" si="32"/>
        <v/>
      </c>
      <c r="J648" s="28" t="str">
        <f ca="1">_xlfn.IFNA(INDEX(Paskola_LNT!$I$2:$I$1000,MATCH(INV_Lentele!B648,Paskola_LNT!$B$2:$B$1000,0)),IF(AND(J647&lt;&gt;"",A648&lt;&gt;""),J647,""))</f>
        <v/>
      </c>
    </row>
    <row r="649" spans="1:10" x14ac:dyDescent="0.25">
      <c r="A649" s="16" t="str">
        <f>IF(I648="","",IF(A648&gt;='Investicijų skaičiuoklė'!$E$9*p,"",A648+1))</f>
        <v/>
      </c>
      <c r="B649" s="27" t="str">
        <f>IF(A649="","",IF(p=52,B648+7,IF(p=26,B648+14,IF(p=24,IF(MOD(A649,2)=0,EDATE('Investicijų skaičiuoklė'!$E$10,A649/2),B648+14),IF(DAY(DATE(YEAR('Investicijų skaičiuoklė'!$E$10),MONTH('Investicijų skaičiuoklė'!$E$10)+(A649-1)*(12/p),DAY('Investicijų skaičiuoklė'!$E$10)))&lt;&gt;DAY('Investicijų skaičiuoklė'!$E$10),DATE(YEAR('Investicijų skaičiuoklė'!$E$10),MONTH('Investicijų skaičiuoklė'!$E$10)+A649*(12/p)+1,0),DATE(YEAR('Investicijų skaičiuoklė'!$E$10),MONTH('Investicijų skaičiuoklė'!$E$10)+A649*(12/p),DAY('Investicijų skaičiuoklė'!$E$10)))))))</f>
        <v/>
      </c>
      <c r="C649" s="29" t="str">
        <f t="shared" si="30"/>
        <v/>
      </c>
      <c r="D649" s="29" t="str">
        <f t="shared" si="31"/>
        <v/>
      </c>
      <c r="E649" s="29" t="str">
        <f>IF(A649="","",A+SUM($D$2:D648))</f>
        <v/>
      </c>
      <c r="F649" s="29" t="str">
        <f>IF(A649="","",SUM(D$1:D649)+PV)</f>
        <v/>
      </c>
      <c r="G649" s="29" t="str">
        <f>IF(A649="","",IF(INV_Parinktys!$B$17=INV_Parinktys!$A$10,I648*( (1+rate)^(B649-B648)-1 ),I648*rate))</f>
        <v/>
      </c>
      <c r="H649" s="29" t="str">
        <f>IF(D649="","",SUM(G$1:G649))</f>
        <v/>
      </c>
      <c r="I649" s="29" t="str">
        <f t="shared" si="32"/>
        <v/>
      </c>
      <c r="J649" s="28" t="str">
        <f ca="1">_xlfn.IFNA(INDEX(Paskola_LNT!$I$2:$I$1000,MATCH(INV_Lentele!B649,Paskola_LNT!$B$2:$B$1000,0)),IF(AND(J648&lt;&gt;"",A649&lt;&gt;""),J648,""))</f>
        <v/>
      </c>
    </row>
    <row r="650" spans="1:10" x14ac:dyDescent="0.25">
      <c r="A650" s="16" t="str">
        <f>IF(I649="","",IF(A649&gt;='Investicijų skaičiuoklė'!$E$9*p,"",A649+1))</f>
        <v/>
      </c>
      <c r="B650" s="27" t="str">
        <f>IF(A650="","",IF(p=52,B649+7,IF(p=26,B649+14,IF(p=24,IF(MOD(A650,2)=0,EDATE('Investicijų skaičiuoklė'!$E$10,A650/2),B649+14),IF(DAY(DATE(YEAR('Investicijų skaičiuoklė'!$E$10),MONTH('Investicijų skaičiuoklė'!$E$10)+(A650-1)*(12/p),DAY('Investicijų skaičiuoklė'!$E$10)))&lt;&gt;DAY('Investicijų skaičiuoklė'!$E$10),DATE(YEAR('Investicijų skaičiuoklė'!$E$10),MONTH('Investicijų skaičiuoklė'!$E$10)+A650*(12/p)+1,0),DATE(YEAR('Investicijų skaičiuoklė'!$E$10),MONTH('Investicijų skaičiuoklė'!$E$10)+A650*(12/p),DAY('Investicijų skaičiuoklė'!$E$10)))))))</f>
        <v/>
      </c>
      <c r="C650" s="29" t="str">
        <f t="shared" si="30"/>
        <v/>
      </c>
      <c r="D650" s="29" t="str">
        <f t="shared" si="31"/>
        <v/>
      </c>
      <c r="E650" s="29" t="str">
        <f>IF(A650="","",A+SUM($D$2:D649))</f>
        <v/>
      </c>
      <c r="F650" s="29" t="str">
        <f>IF(A650="","",SUM(D$1:D650)+PV)</f>
        <v/>
      </c>
      <c r="G650" s="29" t="str">
        <f>IF(A650="","",IF(INV_Parinktys!$B$17=INV_Parinktys!$A$10,I649*( (1+rate)^(B650-B649)-1 ),I649*rate))</f>
        <v/>
      </c>
      <c r="H650" s="29" t="str">
        <f>IF(D650="","",SUM(G$1:G650))</f>
        <v/>
      </c>
      <c r="I650" s="29" t="str">
        <f t="shared" si="32"/>
        <v/>
      </c>
      <c r="J650" s="28" t="str">
        <f ca="1">_xlfn.IFNA(INDEX(Paskola_LNT!$I$2:$I$1000,MATCH(INV_Lentele!B650,Paskola_LNT!$B$2:$B$1000,0)),IF(AND(J649&lt;&gt;"",A650&lt;&gt;""),J649,""))</f>
        <v/>
      </c>
    </row>
    <row r="651" spans="1:10" x14ac:dyDescent="0.25">
      <c r="A651" s="16" t="str">
        <f>IF(I650="","",IF(A650&gt;='Investicijų skaičiuoklė'!$E$9*p,"",A650+1))</f>
        <v/>
      </c>
      <c r="B651" s="27" t="str">
        <f>IF(A651="","",IF(p=52,B650+7,IF(p=26,B650+14,IF(p=24,IF(MOD(A651,2)=0,EDATE('Investicijų skaičiuoklė'!$E$10,A651/2),B650+14),IF(DAY(DATE(YEAR('Investicijų skaičiuoklė'!$E$10),MONTH('Investicijų skaičiuoklė'!$E$10)+(A651-1)*(12/p),DAY('Investicijų skaičiuoklė'!$E$10)))&lt;&gt;DAY('Investicijų skaičiuoklė'!$E$10),DATE(YEAR('Investicijų skaičiuoklė'!$E$10),MONTH('Investicijų skaičiuoklė'!$E$10)+A651*(12/p)+1,0),DATE(YEAR('Investicijų skaičiuoklė'!$E$10),MONTH('Investicijų skaičiuoklė'!$E$10)+A651*(12/p),DAY('Investicijų skaičiuoklė'!$E$10)))))))</f>
        <v/>
      </c>
      <c r="C651" s="29" t="str">
        <f t="shared" si="30"/>
        <v/>
      </c>
      <c r="D651" s="29" t="str">
        <f t="shared" si="31"/>
        <v/>
      </c>
      <c r="E651" s="29" t="str">
        <f>IF(A651="","",A+SUM($D$2:D650))</f>
        <v/>
      </c>
      <c r="F651" s="29" t="str">
        <f>IF(A651="","",SUM(D$1:D651)+PV)</f>
        <v/>
      </c>
      <c r="G651" s="29" t="str">
        <f>IF(A651="","",IF(INV_Parinktys!$B$17=INV_Parinktys!$A$10,I650*( (1+rate)^(B651-B650)-1 ),I650*rate))</f>
        <v/>
      </c>
      <c r="H651" s="29" t="str">
        <f>IF(D651="","",SUM(G$1:G651))</f>
        <v/>
      </c>
      <c r="I651" s="29" t="str">
        <f t="shared" si="32"/>
        <v/>
      </c>
      <c r="J651" s="28" t="str">
        <f ca="1">_xlfn.IFNA(INDEX(Paskola_LNT!$I$2:$I$1000,MATCH(INV_Lentele!B651,Paskola_LNT!$B$2:$B$1000,0)),IF(AND(J650&lt;&gt;"",A651&lt;&gt;""),J650,""))</f>
        <v/>
      </c>
    </row>
    <row r="652" spans="1:10" x14ac:dyDescent="0.25">
      <c r="A652" s="16" t="str">
        <f>IF(I651="","",IF(A651&gt;='Investicijų skaičiuoklė'!$E$9*p,"",A651+1))</f>
        <v/>
      </c>
      <c r="B652" s="27" t="str">
        <f>IF(A652="","",IF(p=52,B651+7,IF(p=26,B651+14,IF(p=24,IF(MOD(A652,2)=0,EDATE('Investicijų skaičiuoklė'!$E$10,A652/2),B651+14),IF(DAY(DATE(YEAR('Investicijų skaičiuoklė'!$E$10),MONTH('Investicijų skaičiuoklė'!$E$10)+(A652-1)*(12/p),DAY('Investicijų skaičiuoklė'!$E$10)))&lt;&gt;DAY('Investicijų skaičiuoklė'!$E$10),DATE(YEAR('Investicijų skaičiuoklė'!$E$10),MONTH('Investicijų skaičiuoklė'!$E$10)+A652*(12/p)+1,0),DATE(YEAR('Investicijų skaičiuoklė'!$E$10),MONTH('Investicijų skaičiuoklė'!$E$10)+A652*(12/p),DAY('Investicijų skaičiuoklė'!$E$10)))))))</f>
        <v/>
      </c>
      <c r="C652" s="29" t="str">
        <f t="shared" si="30"/>
        <v/>
      </c>
      <c r="D652" s="29" t="str">
        <f t="shared" si="31"/>
        <v/>
      </c>
      <c r="E652" s="29" t="str">
        <f>IF(A652="","",A+SUM($D$2:D651))</f>
        <v/>
      </c>
      <c r="F652" s="29" t="str">
        <f>IF(A652="","",SUM(D$1:D652)+PV)</f>
        <v/>
      </c>
      <c r="G652" s="29" t="str">
        <f>IF(A652="","",IF(INV_Parinktys!$B$17=INV_Parinktys!$A$10,I651*( (1+rate)^(B652-B651)-1 ),I651*rate))</f>
        <v/>
      </c>
      <c r="H652" s="29" t="str">
        <f>IF(D652="","",SUM(G$1:G652))</f>
        <v/>
      </c>
      <c r="I652" s="29" t="str">
        <f t="shared" si="32"/>
        <v/>
      </c>
      <c r="J652" s="28" t="str">
        <f ca="1">_xlfn.IFNA(INDEX(Paskola_LNT!$I$2:$I$1000,MATCH(INV_Lentele!B652,Paskola_LNT!$B$2:$B$1000,0)),IF(AND(J651&lt;&gt;"",A652&lt;&gt;""),J651,""))</f>
        <v/>
      </c>
    </row>
    <row r="653" spans="1:10" x14ac:dyDescent="0.25">
      <c r="A653" s="16" t="str">
        <f>IF(I652="","",IF(A652&gt;='Investicijų skaičiuoklė'!$E$9*p,"",A652+1))</f>
        <v/>
      </c>
      <c r="B653" s="27" t="str">
        <f>IF(A653="","",IF(p=52,B652+7,IF(p=26,B652+14,IF(p=24,IF(MOD(A653,2)=0,EDATE('Investicijų skaičiuoklė'!$E$10,A653/2),B652+14),IF(DAY(DATE(YEAR('Investicijų skaičiuoklė'!$E$10),MONTH('Investicijų skaičiuoklė'!$E$10)+(A653-1)*(12/p),DAY('Investicijų skaičiuoklė'!$E$10)))&lt;&gt;DAY('Investicijų skaičiuoklė'!$E$10),DATE(YEAR('Investicijų skaičiuoklė'!$E$10),MONTH('Investicijų skaičiuoklė'!$E$10)+A653*(12/p)+1,0),DATE(YEAR('Investicijų skaičiuoklė'!$E$10),MONTH('Investicijų skaičiuoklė'!$E$10)+A653*(12/p),DAY('Investicijų skaičiuoklė'!$E$10)))))))</f>
        <v/>
      </c>
      <c r="C653" s="29" t="str">
        <f t="shared" si="30"/>
        <v/>
      </c>
      <c r="D653" s="29" t="str">
        <f t="shared" si="31"/>
        <v/>
      </c>
      <c r="E653" s="29" t="str">
        <f>IF(A653="","",A+SUM($D$2:D652))</f>
        <v/>
      </c>
      <c r="F653" s="29" t="str">
        <f>IF(A653="","",SUM(D$1:D653)+PV)</f>
        <v/>
      </c>
      <c r="G653" s="29" t="str">
        <f>IF(A653="","",IF(INV_Parinktys!$B$17=INV_Parinktys!$A$10,I652*( (1+rate)^(B653-B652)-1 ),I652*rate))</f>
        <v/>
      </c>
      <c r="H653" s="29" t="str">
        <f>IF(D653="","",SUM(G$1:G653))</f>
        <v/>
      </c>
      <c r="I653" s="29" t="str">
        <f t="shared" si="32"/>
        <v/>
      </c>
      <c r="J653" s="28" t="str">
        <f ca="1">_xlfn.IFNA(INDEX(Paskola_LNT!$I$2:$I$1000,MATCH(INV_Lentele!B653,Paskola_LNT!$B$2:$B$1000,0)),IF(AND(J652&lt;&gt;"",A653&lt;&gt;""),J652,""))</f>
        <v/>
      </c>
    </row>
    <row r="654" spans="1:10" x14ac:dyDescent="0.25">
      <c r="A654" s="16" t="str">
        <f>IF(I653="","",IF(A653&gt;='Investicijų skaičiuoklė'!$E$9*p,"",A653+1))</f>
        <v/>
      </c>
      <c r="B654" s="27" t="str">
        <f>IF(A654="","",IF(p=52,B653+7,IF(p=26,B653+14,IF(p=24,IF(MOD(A654,2)=0,EDATE('Investicijų skaičiuoklė'!$E$10,A654/2),B653+14),IF(DAY(DATE(YEAR('Investicijų skaičiuoklė'!$E$10),MONTH('Investicijų skaičiuoklė'!$E$10)+(A654-1)*(12/p),DAY('Investicijų skaičiuoklė'!$E$10)))&lt;&gt;DAY('Investicijų skaičiuoklė'!$E$10),DATE(YEAR('Investicijų skaičiuoklė'!$E$10),MONTH('Investicijų skaičiuoklė'!$E$10)+A654*(12/p)+1,0),DATE(YEAR('Investicijų skaičiuoklė'!$E$10),MONTH('Investicijų skaičiuoklė'!$E$10)+A654*(12/p),DAY('Investicijų skaičiuoklė'!$E$10)))))))</f>
        <v/>
      </c>
      <c r="C654" s="29" t="str">
        <f t="shared" si="30"/>
        <v/>
      </c>
      <c r="D654" s="29" t="str">
        <f t="shared" si="31"/>
        <v/>
      </c>
      <c r="E654" s="29" t="str">
        <f>IF(A654="","",A+SUM($D$2:D653))</f>
        <v/>
      </c>
      <c r="F654" s="29" t="str">
        <f>IF(A654="","",SUM(D$1:D654)+PV)</f>
        <v/>
      </c>
      <c r="G654" s="29" t="str">
        <f>IF(A654="","",IF(INV_Parinktys!$B$17=INV_Parinktys!$A$10,I653*( (1+rate)^(B654-B653)-1 ),I653*rate))</f>
        <v/>
      </c>
      <c r="H654" s="29" t="str">
        <f>IF(D654="","",SUM(G$1:G654))</f>
        <v/>
      </c>
      <c r="I654" s="29" t="str">
        <f t="shared" si="32"/>
        <v/>
      </c>
      <c r="J654" s="28" t="str">
        <f ca="1">_xlfn.IFNA(INDEX(Paskola_LNT!$I$2:$I$1000,MATCH(INV_Lentele!B654,Paskola_LNT!$B$2:$B$1000,0)),IF(AND(J653&lt;&gt;"",A654&lt;&gt;""),J653,""))</f>
        <v/>
      </c>
    </row>
    <row r="655" spans="1:10" x14ac:dyDescent="0.25">
      <c r="A655" s="16" t="str">
        <f>IF(I654="","",IF(A654&gt;='Investicijų skaičiuoklė'!$E$9*p,"",A654+1))</f>
        <v/>
      </c>
      <c r="B655" s="27" t="str">
        <f>IF(A655="","",IF(p=52,B654+7,IF(p=26,B654+14,IF(p=24,IF(MOD(A655,2)=0,EDATE('Investicijų skaičiuoklė'!$E$10,A655/2),B654+14),IF(DAY(DATE(YEAR('Investicijų skaičiuoklė'!$E$10),MONTH('Investicijų skaičiuoklė'!$E$10)+(A655-1)*(12/p),DAY('Investicijų skaičiuoklė'!$E$10)))&lt;&gt;DAY('Investicijų skaičiuoklė'!$E$10),DATE(YEAR('Investicijų skaičiuoklė'!$E$10),MONTH('Investicijų skaičiuoklė'!$E$10)+A655*(12/p)+1,0),DATE(YEAR('Investicijų skaičiuoklė'!$E$10),MONTH('Investicijų skaičiuoklė'!$E$10)+A655*(12/p),DAY('Investicijų skaičiuoklė'!$E$10)))))))</f>
        <v/>
      </c>
      <c r="C655" s="29" t="str">
        <f t="shared" si="30"/>
        <v/>
      </c>
      <c r="D655" s="29" t="str">
        <f t="shared" si="31"/>
        <v/>
      </c>
      <c r="E655" s="29" t="str">
        <f>IF(A655="","",A+SUM($D$2:D654))</f>
        <v/>
      </c>
      <c r="F655" s="29" t="str">
        <f>IF(A655="","",SUM(D$1:D655)+PV)</f>
        <v/>
      </c>
      <c r="G655" s="29" t="str">
        <f>IF(A655="","",IF(INV_Parinktys!$B$17=INV_Parinktys!$A$10,I654*( (1+rate)^(B655-B654)-1 ),I654*rate))</f>
        <v/>
      </c>
      <c r="H655" s="29" t="str">
        <f>IF(D655="","",SUM(G$1:G655))</f>
        <v/>
      </c>
      <c r="I655" s="29" t="str">
        <f t="shared" si="32"/>
        <v/>
      </c>
      <c r="J655" s="28" t="str">
        <f ca="1">_xlfn.IFNA(INDEX(Paskola_LNT!$I$2:$I$1000,MATCH(INV_Lentele!B655,Paskola_LNT!$B$2:$B$1000,0)),IF(AND(J654&lt;&gt;"",A655&lt;&gt;""),J654,""))</f>
        <v/>
      </c>
    </row>
    <row r="656" spans="1:10" x14ac:dyDescent="0.25">
      <c r="A656" s="16" t="str">
        <f>IF(I655="","",IF(A655&gt;='Investicijų skaičiuoklė'!$E$9*p,"",A655+1))</f>
        <v/>
      </c>
      <c r="B656" s="27" t="str">
        <f>IF(A656="","",IF(p=52,B655+7,IF(p=26,B655+14,IF(p=24,IF(MOD(A656,2)=0,EDATE('Investicijų skaičiuoklė'!$E$10,A656/2),B655+14),IF(DAY(DATE(YEAR('Investicijų skaičiuoklė'!$E$10),MONTH('Investicijų skaičiuoklė'!$E$10)+(A656-1)*(12/p),DAY('Investicijų skaičiuoklė'!$E$10)))&lt;&gt;DAY('Investicijų skaičiuoklė'!$E$10),DATE(YEAR('Investicijų skaičiuoklė'!$E$10),MONTH('Investicijų skaičiuoklė'!$E$10)+A656*(12/p)+1,0),DATE(YEAR('Investicijų skaičiuoklė'!$E$10),MONTH('Investicijų skaičiuoklė'!$E$10)+A656*(12/p),DAY('Investicijų skaičiuoklė'!$E$10)))))))</f>
        <v/>
      </c>
      <c r="C656" s="29" t="str">
        <f t="shared" si="30"/>
        <v/>
      </c>
      <c r="D656" s="29" t="str">
        <f t="shared" si="31"/>
        <v/>
      </c>
      <c r="E656" s="29" t="str">
        <f>IF(A656="","",A+SUM($D$2:D655))</f>
        <v/>
      </c>
      <c r="F656" s="29" t="str">
        <f>IF(A656="","",SUM(D$1:D656)+PV)</f>
        <v/>
      </c>
      <c r="G656" s="29" t="str">
        <f>IF(A656="","",IF(INV_Parinktys!$B$17=INV_Parinktys!$A$10,I655*( (1+rate)^(B656-B655)-1 ),I655*rate))</f>
        <v/>
      </c>
      <c r="H656" s="29" t="str">
        <f>IF(D656="","",SUM(G$1:G656))</f>
        <v/>
      </c>
      <c r="I656" s="29" t="str">
        <f t="shared" si="32"/>
        <v/>
      </c>
      <c r="J656" s="28" t="str">
        <f ca="1">_xlfn.IFNA(INDEX(Paskola_LNT!$I$2:$I$1000,MATCH(INV_Lentele!B656,Paskola_LNT!$B$2:$B$1000,0)),IF(AND(J655&lt;&gt;"",A656&lt;&gt;""),J655,""))</f>
        <v/>
      </c>
    </row>
    <row r="657" spans="1:10" x14ac:dyDescent="0.25">
      <c r="A657" s="16" t="str">
        <f>IF(I656="","",IF(A656&gt;='Investicijų skaičiuoklė'!$E$9*p,"",A656+1))</f>
        <v/>
      </c>
      <c r="B657" s="27" t="str">
        <f>IF(A657="","",IF(p=52,B656+7,IF(p=26,B656+14,IF(p=24,IF(MOD(A657,2)=0,EDATE('Investicijų skaičiuoklė'!$E$10,A657/2),B656+14),IF(DAY(DATE(YEAR('Investicijų skaičiuoklė'!$E$10),MONTH('Investicijų skaičiuoklė'!$E$10)+(A657-1)*(12/p),DAY('Investicijų skaičiuoklė'!$E$10)))&lt;&gt;DAY('Investicijų skaičiuoklė'!$E$10),DATE(YEAR('Investicijų skaičiuoklė'!$E$10),MONTH('Investicijų skaičiuoklė'!$E$10)+A657*(12/p)+1,0),DATE(YEAR('Investicijų skaičiuoklė'!$E$10),MONTH('Investicijų skaičiuoklė'!$E$10)+A657*(12/p),DAY('Investicijų skaičiuoklė'!$E$10)))))))</f>
        <v/>
      </c>
      <c r="C657" s="29" t="str">
        <f t="shared" si="30"/>
        <v/>
      </c>
      <c r="D657" s="29" t="str">
        <f t="shared" si="31"/>
        <v/>
      </c>
      <c r="E657" s="29" t="str">
        <f>IF(A657="","",A+SUM($D$2:D656))</f>
        <v/>
      </c>
      <c r="F657" s="29" t="str">
        <f>IF(A657="","",SUM(D$1:D657)+PV)</f>
        <v/>
      </c>
      <c r="G657" s="29" t="str">
        <f>IF(A657="","",IF(INV_Parinktys!$B$17=INV_Parinktys!$A$10,I656*( (1+rate)^(B657-B656)-1 ),I656*rate))</f>
        <v/>
      </c>
      <c r="H657" s="29" t="str">
        <f>IF(D657="","",SUM(G$1:G657))</f>
        <v/>
      </c>
      <c r="I657" s="29" t="str">
        <f t="shared" si="32"/>
        <v/>
      </c>
      <c r="J657" s="28" t="str">
        <f ca="1">_xlfn.IFNA(INDEX(Paskola_LNT!$I$2:$I$1000,MATCH(INV_Lentele!B657,Paskola_LNT!$B$2:$B$1000,0)),IF(AND(J656&lt;&gt;"",A657&lt;&gt;""),J656,""))</f>
        <v/>
      </c>
    </row>
    <row r="658" spans="1:10" x14ac:dyDescent="0.25">
      <c r="A658" s="16" t="str">
        <f>IF(I657="","",IF(A657&gt;='Investicijų skaičiuoklė'!$E$9*p,"",A657+1))</f>
        <v/>
      </c>
      <c r="B658" s="27" t="str">
        <f>IF(A658="","",IF(p=52,B657+7,IF(p=26,B657+14,IF(p=24,IF(MOD(A658,2)=0,EDATE('Investicijų skaičiuoklė'!$E$10,A658/2),B657+14),IF(DAY(DATE(YEAR('Investicijų skaičiuoklė'!$E$10),MONTH('Investicijų skaičiuoklė'!$E$10)+(A658-1)*(12/p),DAY('Investicijų skaičiuoklė'!$E$10)))&lt;&gt;DAY('Investicijų skaičiuoklė'!$E$10),DATE(YEAR('Investicijų skaičiuoklė'!$E$10),MONTH('Investicijų skaičiuoklė'!$E$10)+A658*(12/p)+1,0),DATE(YEAR('Investicijų skaičiuoklė'!$E$10),MONTH('Investicijų skaičiuoklė'!$E$10)+A658*(12/p),DAY('Investicijų skaičiuoklė'!$E$10)))))))</f>
        <v/>
      </c>
      <c r="C658" s="29" t="str">
        <f t="shared" si="30"/>
        <v/>
      </c>
      <c r="D658" s="29" t="str">
        <f t="shared" si="31"/>
        <v/>
      </c>
      <c r="E658" s="29" t="str">
        <f>IF(A658="","",A+SUM($D$2:D657))</f>
        <v/>
      </c>
      <c r="F658" s="29" t="str">
        <f>IF(A658="","",SUM(D$1:D658)+PV)</f>
        <v/>
      </c>
      <c r="G658" s="29" t="str">
        <f>IF(A658="","",IF(INV_Parinktys!$B$17=INV_Parinktys!$A$10,I657*( (1+rate)^(B658-B657)-1 ),I657*rate))</f>
        <v/>
      </c>
      <c r="H658" s="29" t="str">
        <f>IF(D658="","",SUM(G$1:G658))</f>
        <v/>
      </c>
      <c r="I658" s="29" t="str">
        <f t="shared" si="32"/>
        <v/>
      </c>
      <c r="J658" s="28" t="str">
        <f ca="1">_xlfn.IFNA(INDEX(Paskola_LNT!$I$2:$I$1000,MATCH(INV_Lentele!B658,Paskola_LNT!$B$2:$B$1000,0)),IF(AND(J657&lt;&gt;"",A658&lt;&gt;""),J657,""))</f>
        <v/>
      </c>
    </row>
    <row r="659" spans="1:10" x14ac:dyDescent="0.25">
      <c r="A659" s="16" t="str">
        <f>IF(I658="","",IF(A658&gt;='Investicijų skaičiuoklė'!$E$9*p,"",A658+1))</f>
        <v/>
      </c>
      <c r="B659" s="27" t="str">
        <f>IF(A659="","",IF(p=52,B658+7,IF(p=26,B658+14,IF(p=24,IF(MOD(A659,2)=0,EDATE('Investicijų skaičiuoklė'!$E$10,A659/2),B658+14),IF(DAY(DATE(YEAR('Investicijų skaičiuoklė'!$E$10),MONTH('Investicijų skaičiuoklė'!$E$10)+(A659-1)*(12/p),DAY('Investicijų skaičiuoklė'!$E$10)))&lt;&gt;DAY('Investicijų skaičiuoklė'!$E$10),DATE(YEAR('Investicijų skaičiuoklė'!$E$10),MONTH('Investicijų skaičiuoklė'!$E$10)+A659*(12/p)+1,0),DATE(YEAR('Investicijų skaičiuoklė'!$E$10),MONTH('Investicijų skaičiuoklė'!$E$10)+A659*(12/p),DAY('Investicijų skaičiuoklė'!$E$10)))))))</f>
        <v/>
      </c>
      <c r="C659" s="29" t="str">
        <f t="shared" si="30"/>
        <v/>
      </c>
      <c r="D659" s="29" t="str">
        <f t="shared" si="31"/>
        <v/>
      </c>
      <c r="E659" s="29" t="str">
        <f>IF(A659="","",A+SUM($D$2:D658))</f>
        <v/>
      </c>
      <c r="F659" s="29" t="str">
        <f>IF(A659="","",SUM(D$1:D659)+PV)</f>
        <v/>
      </c>
      <c r="G659" s="29" t="str">
        <f>IF(A659="","",IF(INV_Parinktys!$B$17=INV_Parinktys!$A$10,I658*( (1+rate)^(B659-B658)-1 ),I658*rate))</f>
        <v/>
      </c>
      <c r="H659" s="29" t="str">
        <f>IF(D659="","",SUM(G$1:G659))</f>
        <v/>
      </c>
      <c r="I659" s="29" t="str">
        <f t="shared" si="32"/>
        <v/>
      </c>
      <c r="J659" s="28" t="str">
        <f ca="1">_xlfn.IFNA(INDEX(Paskola_LNT!$I$2:$I$1000,MATCH(INV_Lentele!B659,Paskola_LNT!$B$2:$B$1000,0)),IF(AND(J658&lt;&gt;"",A659&lt;&gt;""),J658,""))</f>
        <v/>
      </c>
    </row>
    <row r="660" spans="1:10" x14ac:dyDescent="0.25">
      <c r="A660" s="16" t="str">
        <f>IF(I659="","",IF(A659&gt;='Investicijų skaičiuoklė'!$E$9*p,"",A659+1))</f>
        <v/>
      </c>
      <c r="B660" s="27" t="str">
        <f>IF(A660="","",IF(p=52,B659+7,IF(p=26,B659+14,IF(p=24,IF(MOD(A660,2)=0,EDATE('Investicijų skaičiuoklė'!$E$10,A660/2),B659+14),IF(DAY(DATE(YEAR('Investicijų skaičiuoklė'!$E$10),MONTH('Investicijų skaičiuoklė'!$E$10)+(A660-1)*(12/p),DAY('Investicijų skaičiuoklė'!$E$10)))&lt;&gt;DAY('Investicijų skaičiuoklė'!$E$10),DATE(YEAR('Investicijų skaičiuoklė'!$E$10),MONTH('Investicijų skaičiuoklė'!$E$10)+A660*(12/p)+1,0),DATE(YEAR('Investicijų skaičiuoklė'!$E$10),MONTH('Investicijų skaičiuoklė'!$E$10)+A660*(12/p),DAY('Investicijų skaičiuoklė'!$E$10)))))))</f>
        <v/>
      </c>
      <c r="C660" s="29" t="str">
        <f t="shared" si="30"/>
        <v/>
      </c>
      <c r="D660" s="29" t="str">
        <f t="shared" si="31"/>
        <v/>
      </c>
      <c r="E660" s="29" t="str">
        <f>IF(A660="","",A+SUM($D$2:D659))</f>
        <v/>
      </c>
      <c r="F660" s="29" t="str">
        <f>IF(A660="","",SUM(D$1:D660)+PV)</f>
        <v/>
      </c>
      <c r="G660" s="29" t="str">
        <f>IF(A660="","",IF(INV_Parinktys!$B$17=INV_Parinktys!$A$10,I659*( (1+rate)^(B660-B659)-1 ),I659*rate))</f>
        <v/>
      </c>
      <c r="H660" s="29" t="str">
        <f>IF(D660="","",SUM(G$1:G660))</f>
        <v/>
      </c>
      <c r="I660" s="29" t="str">
        <f t="shared" si="32"/>
        <v/>
      </c>
      <c r="J660" s="28" t="str">
        <f ca="1">_xlfn.IFNA(INDEX(Paskola_LNT!$I$2:$I$1000,MATCH(INV_Lentele!B660,Paskola_LNT!$B$2:$B$1000,0)),IF(AND(J659&lt;&gt;"",A660&lt;&gt;""),J659,""))</f>
        <v/>
      </c>
    </row>
    <row r="661" spans="1:10" x14ac:dyDescent="0.25">
      <c r="A661" s="16" t="str">
        <f>IF(I660="","",IF(A660&gt;='Investicijų skaičiuoklė'!$E$9*p,"",A660+1))</f>
        <v/>
      </c>
      <c r="B661" s="27" t="str">
        <f>IF(A661="","",IF(p=52,B660+7,IF(p=26,B660+14,IF(p=24,IF(MOD(A661,2)=0,EDATE('Investicijų skaičiuoklė'!$E$10,A661/2),B660+14),IF(DAY(DATE(YEAR('Investicijų skaičiuoklė'!$E$10),MONTH('Investicijų skaičiuoklė'!$E$10)+(A661-1)*(12/p),DAY('Investicijų skaičiuoklė'!$E$10)))&lt;&gt;DAY('Investicijų skaičiuoklė'!$E$10),DATE(YEAR('Investicijų skaičiuoklė'!$E$10),MONTH('Investicijų skaičiuoklė'!$E$10)+A661*(12/p)+1,0),DATE(YEAR('Investicijų skaičiuoklė'!$E$10),MONTH('Investicijų skaičiuoklė'!$E$10)+A661*(12/p),DAY('Investicijų skaičiuoklė'!$E$10)))))))</f>
        <v/>
      </c>
      <c r="C661" s="29" t="str">
        <f t="shared" si="30"/>
        <v/>
      </c>
      <c r="D661" s="29" t="str">
        <f t="shared" si="31"/>
        <v/>
      </c>
      <c r="E661" s="29" t="str">
        <f>IF(A661="","",A+SUM($D$2:D660))</f>
        <v/>
      </c>
      <c r="F661" s="29" t="str">
        <f>IF(A661="","",SUM(D$1:D661)+PV)</f>
        <v/>
      </c>
      <c r="G661" s="29" t="str">
        <f>IF(A661="","",IF(INV_Parinktys!$B$17=INV_Parinktys!$A$10,I660*( (1+rate)^(B661-B660)-1 ),I660*rate))</f>
        <v/>
      </c>
      <c r="H661" s="29" t="str">
        <f>IF(D661="","",SUM(G$1:G661))</f>
        <v/>
      </c>
      <c r="I661" s="29" t="str">
        <f t="shared" si="32"/>
        <v/>
      </c>
      <c r="J661" s="28" t="str">
        <f ca="1">_xlfn.IFNA(INDEX(Paskola_LNT!$I$2:$I$1000,MATCH(INV_Lentele!B661,Paskola_LNT!$B$2:$B$1000,0)),IF(AND(J660&lt;&gt;"",A661&lt;&gt;""),J660,""))</f>
        <v/>
      </c>
    </row>
    <row r="662" spans="1:10" x14ac:dyDescent="0.25">
      <c r="A662" s="16" t="str">
        <f>IF(I661="","",IF(A661&gt;='Investicijų skaičiuoklė'!$E$9*p,"",A661+1))</f>
        <v/>
      </c>
      <c r="B662" s="27" t="str">
        <f>IF(A662="","",IF(p=52,B661+7,IF(p=26,B661+14,IF(p=24,IF(MOD(A662,2)=0,EDATE('Investicijų skaičiuoklė'!$E$10,A662/2),B661+14),IF(DAY(DATE(YEAR('Investicijų skaičiuoklė'!$E$10),MONTH('Investicijų skaičiuoklė'!$E$10)+(A662-1)*(12/p),DAY('Investicijų skaičiuoklė'!$E$10)))&lt;&gt;DAY('Investicijų skaičiuoklė'!$E$10),DATE(YEAR('Investicijų skaičiuoklė'!$E$10),MONTH('Investicijų skaičiuoklė'!$E$10)+A662*(12/p)+1,0),DATE(YEAR('Investicijų skaičiuoklė'!$E$10),MONTH('Investicijų skaičiuoklė'!$E$10)+A662*(12/p),DAY('Investicijų skaičiuoklė'!$E$10)))))))</f>
        <v/>
      </c>
      <c r="C662" s="29" t="str">
        <f t="shared" si="30"/>
        <v/>
      </c>
      <c r="D662" s="29" t="str">
        <f t="shared" si="31"/>
        <v/>
      </c>
      <c r="E662" s="29" t="str">
        <f>IF(A662="","",A+SUM($D$2:D661))</f>
        <v/>
      </c>
      <c r="F662" s="29" t="str">
        <f>IF(A662="","",SUM(D$1:D662)+PV)</f>
        <v/>
      </c>
      <c r="G662" s="29" t="str">
        <f>IF(A662="","",IF(INV_Parinktys!$B$17=INV_Parinktys!$A$10,I661*( (1+rate)^(B662-B661)-1 ),I661*rate))</f>
        <v/>
      </c>
      <c r="H662" s="29" t="str">
        <f>IF(D662="","",SUM(G$1:G662))</f>
        <v/>
      </c>
      <c r="I662" s="29" t="str">
        <f t="shared" si="32"/>
        <v/>
      </c>
      <c r="J662" s="28" t="str">
        <f ca="1">_xlfn.IFNA(INDEX(Paskola_LNT!$I$2:$I$1000,MATCH(INV_Lentele!B662,Paskola_LNT!$B$2:$B$1000,0)),IF(AND(J661&lt;&gt;"",A662&lt;&gt;""),J661,""))</f>
        <v/>
      </c>
    </row>
    <row r="663" spans="1:10" x14ac:dyDescent="0.25">
      <c r="A663" s="16" t="str">
        <f>IF(I662="","",IF(A662&gt;='Investicijų skaičiuoklė'!$E$9*p,"",A662+1))</f>
        <v/>
      </c>
      <c r="B663" s="27" t="str">
        <f>IF(A663="","",IF(p=52,B662+7,IF(p=26,B662+14,IF(p=24,IF(MOD(A663,2)=0,EDATE('Investicijų skaičiuoklė'!$E$10,A663/2),B662+14),IF(DAY(DATE(YEAR('Investicijų skaičiuoklė'!$E$10),MONTH('Investicijų skaičiuoklė'!$E$10)+(A663-1)*(12/p),DAY('Investicijų skaičiuoklė'!$E$10)))&lt;&gt;DAY('Investicijų skaičiuoklė'!$E$10),DATE(YEAR('Investicijų skaičiuoklė'!$E$10),MONTH('Investicijų skaičiuoklė'!$E$10)+A663*(12/p)+1,0),DATE(YEAR('Investicijų skaičiuoklė'!$E$10),MONTH('Investicijų skaičiuoklė'!$E$10)+A663*(12/p),DAY('Investicijų skaičiuoklė'!$E$10)))))))</f>
        <v/>
      </c>
      <c r="C663" s="29" t="str">
        <f t="shared" si="30"/>
        <v/>
      </c>
      <c r="D663" s="29" t="str">
        <f t="shared" si="31"/>
        <v/>
      </c>
      <c r="E663" s="29" t="str">
        <f>IF(A663="","",A+SUM($D$2:D662))</f>
        <v/>
      </c>
      <c r="F663" s="29" t="str">
        <f>IF(A663="","",SUM(D$1:D663)+PV)</f>
        <v/>
      </c>
      <c r="G663" s="29" t="str">
        <f>IF(A663="","",IF(INV_Parinktys!$B$17=INV_Parinktys!$A$10,I662*( (1+rate)^(B663-B662)-1 ),I662*rate))</f>
        <v/>
      </c>
      <c r="H663" s="29" t="str">
        <f>IF(D663="","",SUM(G$1:G663))</f>
        <v/>
      </c>
      <c r="I663" s="29" t="str">
        <f t="shared" si="32"/>
        <v/>
      </c>
      <c r="J663" s="28" t="str">
        <f ca="1">_xlfn.IFNA(INDEX(Paskola_LNT!$I$2:$I$1000,MATCH(INV_Lentele!B663,Paskola_LNT!$B$2:$B$1000,0)),IF(AND(J662&lt;&gt;"",A663&lt;&gt;""),J662,""))</f>
        <v/>
      </c>
    </row>
    <row r="664" spans="1:10" x14ac:dyDescent="0.25">
      <c r="A664" s="16" t="str">
        <f>IF(I663="","",IF(A663&gt;='Investicijų skaičiuoklė'!$E$9*p,"",A663+1))</f>
        <v/>
      </c>
      <c r="B664" s="27" t="str">
        <f>IF(A664="","",IF(p=52,B663+7,IF(p=26,B663+14,IF(p=24,IF(MOD(A664,2)=0,EDATE('Investicijų skaičiuoklė'!$E$10,A664/2),B663+14),IF(DAY(DATE(YEAR('Investicijų skaičiuoklė'!$E$10),MONTH('Investicijų skaičiuoklė'!$E$10)+(A664-1)*(12/p),DAY('Investicijų skaičiuoklė'!$E$10)))&lt;&gt;DAY('Investicijų skaičiuoklė'!$E$10),DATE(YEAR('Investicijų skaičiuoklė'!$E$10),MONTH('Investicijų skaičiuoklė'!$E$10)+A664*(12/p)+1,0),DATE(YEAR('Investicijų skaičiuoklė'!$E$10),MONTH('Investicijų skaičiuoklė'!$E$10)+A664*(12/p),DAY('Investicijų skaičiuoklė'!$E$10)))))))</f>
        <v/>
      </c>
      <c r="C664" s="29" t="str">
        <f t="shared" si="30"/>
        <v/>
      </c>
      <c r="D664" s="29" t="str">
        <f t="shared" si="31"/>
        <v/>
      </c>
      <c r="E664" s="29" t="str">
        <f>IF(A664="","",A+SUM($D$2:D663))</f>
        <v/>
      </c>
      <c r="F664" s="29" t="str">
        <f>IF(A664="","",SUM(D$1:D664)+PV)</f>
        <v/>
      </c>
      <c r="G664" s="29" t="str">
        <f>IF(A664="","",IF(INV_Parinktys!$B$17=INV_Parinktys!$A$10,I663*( (1+rate)^(B664-B663)-1 ),I663*rate))</f>
        <v/>
      </c>
      <c r="H664" s="29" t="str">
        <f>IF(D664="","",SUM(G$1:G664))</f>
        <v/>
      </c>
      <c r="I664" s="29" t="str">
        <f t="shared" si="32"/>
        <v/>
      </c>
      <c r="J664" s="28" t="str">
        <f ca="1">_xlfn.IFNA(INDEX(Paskola_LNT!$I$2:$I$1000,MATCH(INV_Lentele!B664,Paskola_LNT!$B$2:$B$1000,0)),IF(AND(J663&lt;&gt;"",A664&lt;&gt;""),J663,""))</f>
        <v/>
      </c>
    </row>
    <row r="665" spans="1:10" x14ac:dyDescent="0.25">
      <c r="A665" s="16" t="str">
        <f>IF(I664="","",IF(A664&gt;='Investicijų skaičiuoklė'!$E$9*p,"",A664+1))</f>
        <v/>
      </c>
      <c r="B665" s="27" t="str">
        <f>IF(A665="","",IF(p=52,B664+7,IF(p=26,B664+14,IF(p=24,IF(MOD(A665,2)=0,EDATE('Investicijų skaičiuoklė'!$E$10,A665/2),B664+14),IF(DAY(DATE(YEAR('Investicijų skaičiuoklė'!$E$10),MONTH('Investicijų skaičiuoklė'!$E$10)+(A665-1)*(12/p),DAY('Investicijų skaičiuoklė'!$E$10)))&lt;&gt;DAY('Investicijų skaičiuoklė'!$E$10),DATE(YEAR('Investicijų skaičiuoklė'!$E$10),MONTH('Investicijų skaičiuoklė'!$E$10)+A665*(12/p)+1,0),DATE(YEAR('Investicijų skaičiuoklė'!$E$10),MONTH('Investicijų skaičiuoklė'!$E$10)+A665*(12/p),DAY('Investicijų skaičiuoklė'!$E$10)))))))</f>
        <v/>
      </c>
      <c r="C665" s="29" t="str">
        <f t="shared" si="30"/>
        <v/>
      </c>
      <c r="D665" s="29" t="str">
        <f t="shared" si="31"/>
        <v/>
      </c>
      <c r="E665" s="29" t="str">
        <f>IF(A665="","",A+SUM($D$2:D664))</f>
        <v/>
      </c>
      <c r="F665" s="29" t="str">
        <f>IF(A665="","",SUM(D$1:D665)+PV)</f>
        <v/>
      </c>
      <c r="G665" s="29" t="str">
        <f>IF(A665="","",IF(INV_Parinktys!$B$17=INV_Parinktys!$A$10,I664*( (1+rate)^(B665-B664)-1 ),I664*rate))</f>
        <v/>
      </c>
      <c r="H665" s="29" t="str">
        <f>IF(D665="","",SUM(G$1:G665))</f>
        <v/>
      </c>
      <c r="I665" s="29" t="str">
        <f t="shared" si="32"/>
        <v/>
      </c>
      <c r="J665" s="28" t="str">
        <f ca="1">_xlfn.IFNA(INDEX(Paskola_LNT!$I$2:$I$1000,MATCH(INV_Lentele!B665,Paskola_LNT!$B$2:$B$1000,0)),IF(AND(J664&lt;&gt;"",A665&lt;&gt;""),J664,""))</f>
        <v/>
      </c>
    </row>
    <row r="666" spans="1:10" x14ac:dyDescent="0.25">
      <c r="A666" s="16" t="str">
        <f>IF(I665="","",IF(A665&gt;='Investicijų skaičiuoklė'!$E$9*p,"",A665+1))</f>
        <v/>
      </c>
      <c r="B666" s="27" t="str">
        <f>IF(A666="","",IF(p=52,B665+7,IF(p=26,B665+14,IF(p=24,IF(MOD(A666,2)=0,EDATE('Investicijų skaičiuoklė'!$E$10,A666/2),B665+14),IF(DAY(DATE(YEAR('Investicijų skaičiuoklė'!$E$10),MONTH('Investicijų skaičiuoklė'!$E$10)+(A666-1)*(12/p),DAY('Investicijų skaičiuoklė'!$E$10)))&lt;&gt;DAY('Investicijų skaičiuoklė'!$E$10),DATE(YEAR('Investicijų skaičiuoklė'!$E$10),MONTH('Investicijų skaičiuoklė'!$E$10)+A666*(12/p)+1,0),DATE(YEAR('Investicijų skaičiuoklė'!$E$10),MONTH('Investicijų skaičiuoklė'!$E$10)+A666*(12/p),DAY('Investicijų skaičiuoklė'!$E$10)))))))</f>
        <v/>
      </c>
      <c r="C666" s="29" t="str">
        <f t="shared" si="30"/>
        <v/>
      </c>
      <c r="D666" s="29" t="str">
        <f t="shared" si="31"/>
        <v/>
      </c>
      <c r="E666" s="29" t="str">
        <f>IF(A666="","",A+SUM($D$2:D665))</f>
        <v/>
      </c>
      <c r="F666" s="29" t="str">
        <f>IF(A666="","",SUM(D$1:D666)+PV)</f>
        <v/>
      </c>
      <c r="G666" s="29" t="str">
        <f>IF(A666="","",IF(INV_Parinktys!$B$17=INV_Parinktys!$A$10,I665*( (1+rate)^(B666-B665)-1 ),I665*rate))</f>
        <v/>
      </c>
      <c r="H666" s="29" t="str">
        <f>IF(D666="","",SUM(G$1:G666))</f>
        <v/>
      </c>
      <c r="I666" s="29" t="str">
        <f t="shared" si="32"/>
        <v/>
      </c>
      <c r="J666" s="28" t="str">
        <f ca="1">_xlfn.IFNA(INDEX(Paskola_LNT!$I$2:$I$1000,MATCH(INV_Lentele!B666,Paskola_LNT!$B$2:$B$1000,0)),IF(AND(J665&lt;&gt;"",A666&lt;&gt;""),J665,""))</f>
        <v/>
      </c>
    </row>
    <row r="667" spans="1:10" x14ac:dyDescent="0.25">
      <c r="A667" s="16" t="str">
        <f>IF(I666="","",IF(A666&gt;='Investicijų skaičiuoklė'!$E$9*p,"",A666+1))</f>
        <v/>
      </c>
      <c r="B667" s="27" t="str">
        <f>IF(A667="","",IF(p=52,B666+7,IF(p=26,B666+14,IF(p=24,IF(MOD(A667,2)=0,EDATE('Investicijų skaičiuoklė'!$E$10,A667/2),B666+14),IF(DAY(DATE(YEAR('Investicijų skaičiuoklė'!$E$10),MONTH('Investicijų skaičiuoklė'!$E$10)+(A667-1)*(12/p),DAY('Investicijų skaičiuoklė'!$E$10)))&lt;&gt;DAY('Investicijų skaičiuoklė'!$E$10),DATE(YEAR('Investicijų skaičiuoklė'!$E$10),MONTH('Investicijų skaičiuoklė'!$E$10)+A667*(12/p)+1,0),DATE(YEAR('Investicijų skaičiuoklė'!$E$10),MONTH('Investicijų skaičiuoklė'!$E$10)+A667*(12/p),DAY('Investicijų skaičiuoklė'!$E$10)))))))</f>
        <v/>
      </c>
      <c r="C667" s="29" t="str">
        <f t="shared" si="30"/>
        <v/>
      </c>
      <c r="D667" s="29" t="str">
        <f t="shared" si="31"/>
        <v/>
      </c>
      <c r="E667" s="29" t="str">
        <f>IF(A667="","",A+SUM($D$2:D666))</f>
        <v/>
      </c>
      <c r="F667" s="29" t="str">
        <f>IF(A667="","",SUM(D$1:D667)+PV)</f>
        <v/>
      </c>
      <c r="G667" s="29" t="str">
        <f>IF(A667="","",IF(INV_Parinktys!$B$17=INV_Parinktys!$A$10,I666*( (1+rate)^(B667-B666)-1 ),I666*rate))</f>
        <v/>
      </c>
      <c r="H667" s="29" t="str">
        <f>IF(D667="","",SUM(G$1:G667))</f>
        <v/>
      </c>
      <c r="I667" s="29" t="str">
        <f t="shared" si="32"/>
        <v/>
      </c>
      <c r="J667" s="28" t="str">
        <f ca="1">_xlfn.IFNA(INDEX(Paskola_LNT!$I$2:$I$1000,MATCH(INV_Lentele!B667,Paskola_LNT!$B$2:$B$1000,0)),IF(AND(J666&lt;&gt;"",A667&lt;&gt;""),J666,""))</f>
        <v/>
      </c>
    </row>
    <row r="668" spans="1:10" x14ac:dyDescent="0.25">
      <c r="A668" s="16" t="str">
        <f>IF(I667="","",IF(A667&gt;='Investicijų skaičiuoklė'!$E$9*p,"",A667+1))</f>
        <v/>
      </c>
      <c r="B668" s="27" t="str">
        <f>IF(A668="","",IF(p=52,B667+7,IF(p=26,B667+14,IF(p=24,IF(MOD(A668,2)=0,EDATE('Investicijų skaičiuoklė'!$E$10,A668/2),B667+14),IF(DAY(DATE(YEAR('Investicijų skaičiuoklė'!$E$10),MONTH('Investicijų skaičiuoklė'!$E$10)+(A668-1)*(12/p),DAY('Investicijų skaičiuoklė'!$E$10)))&lt;&gt;DAY('Investicijų skaičiuoklė'!$E$10),DATE(YEAR('Investicijų skaičiuoklė'!$E$10),MONTH('Investicijų skaičiuoklė'!$E$10)+A668*(12/p)+1,0),DATE(YEAR('Investicijų skaičiuoklė'!$E$10),MONTH('Investicijų skaičiuoklė'!$E$10)+A668*(12/p),DAY('Investicijų skaičiuoklė'!$E$10)))))))</f>
        <v/>
      </c>
      <c r="C668" s="29" t="str">
        <f t="shared" si="30"/>
        <v/>
      </c>
      <c r="D668" s="29" t="str">
        <f t="shared" si="31"/>
        <v/>
      </c>
      <c r="E668" s="29" t="str">
        <f>IF(A668="","",A+SUM($D$2:D667))</f>
        <v/>
      </c>
      <c r="F668" s="29" t="str">
        <f>IF(A668="","",SUM(D$1:D668)+PV)</f>
        <v/>
      </c>
      <c r="G668" s="29" t="str">
        <f>IF(A668="","",IF(INV_Parinktys!$B$17=INV_Parinktys!$A$10,I667*( (1+rate)^(B668-B667)-1 ),I667*rate))</f>
        <v/>
      </c>
      <c r="H668" s="29" t="str">
        <f>IF(D668="","",SUM(G$1:G668))</f>
        <v/>
      </c>
      <c r="I668" s="29" t="str">
        <f t="shared" si="32"/>
        <v/>
      </c>
      <c r="J668" s="28" t="str">
        <f ca="1">_xlfn.IFNA(INDEX(Paskola_LNT!$I$2:$I$1000,MATCH(INV_Lentele!B668,Paskola_LNT!$B$2:$B$1000,0)),IF(AND(J667&lt;&gt;"",A668&lt;&gt;""),J667,""))</f>
        <v/>
      </c>
    </row>
    <row r="669" spans="1:10" x14ac:dyDescent="0.25">
      <c r="A669" s="16" t="str">
        <f>IF(I668="","",IF(A668&gt;='Investicijų skaičiuoklė'!$E$9*p,"",A668+1))</f>
        <v/>
      </c>
      <c r="B669" s="27" t="str">
        <f>IF(A669="","",IF(p=52,B668+7,IF(p=26,B668+14,IF(p=24,IF(MOD(A669,2)=0,EDATE('Investicijų skaičiuoklė'!$E$10,A669/2),B668+14),IF(DAY(DATE(YEAR('Investicijų skaičiuoklė'!$E$10),MONTH('Investicijų skaičiuoklė'!$E$10)+(A669-1)*(12/p),DAY('Investicijų skaičiuoklė'!$E$10)))&lt;&gt;DAY('Investicijų skaičiuoklė'!$E$10),DATE(YEAR('Investicijų skaičiuoklė'!$E$10),MONTH('Investicijų skaičiuoklė'!$E$10)+A669*(12/p)+1,0),DATE(YEAR('Investicijų skaičiuoklė'!$E$10),MONTH('Investicijų skaičiuoklė'!$E$10)+A669*(12/p),DAY('Investicijų skaičiuoklė'!$E$10)))))))</f>
        <v/>
      </c>
      <c r="C669" s="29" t="str">
        <f t="shared" si="30"/>
        <v/>
      </c>
      <c r="D669" s="29" t="str">
        <f t="shared" si="31"/>
        <v/>
      </c>
      <c r="E669" s="29" t="str">
        <f>IF(A669="","",A+SUM($D$2:D668))</f>
        <v/>
      </c>
      <c r="F669" s="29" t="str">
        <f>IF(A669="","",SUM(D$1:D669)+PV)</f>
        <v/>
      </c>
      <c r="G669" s="29" t="str">
        <f>IF(A669="","",IF(INV_Parinktys!$B$17=INV_Parinktys!$A$10,I668*( (1+rate)^(B669-B668)-1 ),I668*rate))</f>
        <v/>
      </c>
      <c r="H669" s="29" t="str">
        <f>IF(D669="","",SUM(G$1:G669))</f>
        <v/>
      </c>
      <c r="I669" s="29" t="str">
        <f t="shared" si="32"/>
        <v/>
      </c>
      <c r="J669" s="28" t="str">
        <f ca="1">_xlfn.IFNA(INDEX(Paskola_LNT!$I$2:$I$1000,MATCH(INV_Lentele!B669,Paskola_LNT!$B$2:$B$1000,0)),IF(AND(J668&lt;&gt;"",A669&lt;&gt;""),J668,""))</f>
        <v/>
      </c>
    </row>
    <row r="670" spans="1:10" x14ac:dyDescent="0.25">
      <c r="A670" s="16" t="str">
        <f>IF(I669="","",IF(A669&gt;='Investicijų skaičiuoklė'!$E$9*p,"",A669+1))</f>
        <v/>
      </c>
      <c r="B670" s="27" t="str">
        <f>IF(A670="","",IF(p=52,B669+7,IF(p=26,B669+14,IF(p=24,IF(MOD(A670,2)=0,EDATE('Investicijų skaičiuoklė'!$E$10,A670/2),B669+14),IF(DAY(DATE(YEAR('Investicijų skaičiuoklė'!$E$10),MONTH('Investicijų skaičiuoklė'!$E$10)+(A670-1)*(12/p),DAY('Investicijų skaičiuoklė'!$E$10)))&lt;&gt;DAY('Investicijų skaičiuoklė'!$E$10),DATE(YEAR('Investicijų skaičiuoklė'!$E$10),MONTH('Investicijų skaičiuoklė'!$E$10)+A670*(12/p)+1,0),DATE(YEAR('Investicijų skaičiuoklė'!$E$10),MONTH('Investicijų skaičiuoklė'!$E$10)+A670*(12/p),DAY('Investicijų skaičiuoklė'!$E$10)))))))</f>
        <v/>
      </c>
      <c r="C670" s="29" t="str">
        <f t="shared" si="30"/>
        <v/>
      </c>
      <c r="D670" s="29" t="str">
        <f t="shared" si="31"/>
        <v/>
      </c>
      <c r="E670" s="29" t="str">
        <f>IF(A670="","",A+SUM($D$2:D669))</f>
        <v/>
      </c>
      <c r="F670" s="29" t="str">
        <f>IF(A670="","",SUM(D$1:D670)+PV)</f>
        <v/>
      </c>
      <c r="G670" s="29" t="str">
        <f>IF(A670="","",IF(INV_Parinktys!$B$17=INV_Parinktys!$A$10,I669*( (1+rate)^(B670-B669)-1 ),I669*rate))</f>
        <v/>
      </c>
      <c r="H670" s="29" t="str">
        <f>IF(D670="","",SUM(G$1:G670))</f>
        <v/>
      </c>
      <c r="I670" s="29" t="str">
        <f t="shared" si="32"/>
        <v/>
      </c>
      <c r="J670" s="28" t="str">
        <f ca="1">_xlfn.IFNA(INDEX(Paskola_LNT!$I$2:$I$1000,MATCH(INV_Lentele!B670,Paskola_LNT!$B$2:$B$1000,0)),IF(AND(J669&lt;&gt;"",A670&lt;&gt;""),J669,""))</f>
        <v/>
      </c>
    </row>
    <row r="671" spans="1:10" x14ac:dyDescent="0.25">
      <c r="A671" s="16" t="str">
        <f>IF(I670="","",IF(A670&gt;='Investicijų skaičiuoklė'!$E$9*p,"",A670+1))</f>
        <v/>
      </c>
      <c r="B671" s="27" t="str">
        <f>IF(A671="","",IF(p=52,B670+7,IF(p=26,B670+14,IF(p=24,IF(MOD(A671,2)=0,EDATE('Investicijų skaičiuoklė'!$E$10,A671/2),B670+14),IF(DAY(DATE(YEAR('Investicijų skaičiuoklė'!$E$10),MONTH('Investicijų skaičiuoklė'!$E$10)+(A671-1)*(12/p),DAY('Investicijų skaičiuoklė'!$E$10)))&lt;&gt;DAY('Investicijų skaičiuoklė'!$E$10),DATE(YEAR('Investicijų skaičiuoklė'!$E$10),MONTH('Investicijų skaičiuoklė'!$E$10)+A671*(12/p)+1,0),DATE(YEAR('Investicijų skaičiuoklė'!$E$10),MONTH('Investicijų skaičiuoklė'!$E$10)+A671*(12/p),DAY('Investicijų skaičiuoklė'!$E$10)))))))</f>
        <v/>
      </c>
      <c r="C671" s="29" t="str">
        <f t="shared" si="30"/>
        <v/>
      </c>
      <c r="D671" s="29" t="str">
        <f t="shared" si="31"/>
        <v/>
      </c>
      <c r="E671" s="29" t="str">
        <f>IF(A671="","",A+SUM($D$2:D670))</f>
        <v/>
      </c>
      <c r="F671" s="29" t="str">
        <f>IF(A671="","",SUM(D$1:D671)+PV)</f>
        <v/>
      </c>
      <c r="G671" s="29" t="str">
        <f>IF(A671="","",IF(INV_Parinktys!$B$17=INV_Parinktys!$A$10,I670*( (1+rate)^(B671-B670)-1 ),I670*rate))</f>
        <v/>
      </c>
      <c r="H671" s="29" t="str">
        <f>IF(D671="","",SUM(G$1:G671))</f>
        <v/>
      </c>
      <c r="I671" s="29" t="str">
        <f t="shared" si="32"/>
        <v/>
      </c>
      <c r="J671" s="28" t="str">
        <f ca="1">_xlfn.IFNA(INDEX(Paskola_LNT!$I$2:$I$1000,MATCH(INV_Lentele!B671,Paskola_LNT!$B$2:$B$1000,0)),IF(AND(J670&lt;&gt;"",A671&lt;&gt;""),J670,""))</f>
        <v/>
      </c>
    </row>
    <row r="672" spans="1:10" x14ac:dyDescent="0.25">
      <c r="A672" s="16" t="str">
        <f>IF(I671="","",IF(A671&gt;='Investicijų skaičiuoklė'!$E$9*p,"",A671+1))</f>
        <v/>
      </c>
      <c r="B672" s="27" t="str">
        <f>IF(A672="","",IF(p=52,B671+7,IF(p=26,B671+14,IF(p=24,IF(MOD(A672,2)=0,EDATE('Investicijų skaičiuoklė'!$E$10,A672/2),B671+14),IF(DAY(DATE(YEAR('Investicijų skaičiuoklė'!$E$10),MONTH('Investicijų skaičiuoklė'!$E$10)+(A672-1)*(12/p),DAY('Investicijų skaičiuoklė'!$E$10)))&lt;&gt;DAY('Investicijų skaičiuoklė'!$E$10),DATE(YEAR('Investicijų skaičiuoklė'!$E$10),MONTH('Investicijų skaičiuoklė'!$E$10)+A672*(12/p)+1,0),DATE(YEAR('Investicijų skaičiuoklė'!$E$10),MONTH('Investicijų skaičiuoklė'!$E$10)+A672*(12/p),DAY('Investicijų skaičiuoklė'!$E$10)))))))</f>
        <v/>
      </c>
      <c r="C672" s="29" t="str">
        <f t="shared" si="30"/>
        <v/>
      </c>
      <c r="D672" s="29" t="str">
        <f t="shared" si="31"/>
        <v/>
      </c>
      <c r="E672" s="29" t="str">
        <f>IF(A672="","",A+SUM($D$2:D671))</f>
        <v/>
      </c>
      <c r="F672" s="29" t="str">
        <f>IF(A672="","",SUM(D$1:D672)+PV)</f>
        <v/>
      </c>
      <c r="G672" s="29" t="str">
        <f>IF(A672="","",IF(INV_Parinktys!$B$17=INV_Parinktys!$A$10,I671*( (1+rate)^(B672-B671)-1 ),I671*rate))</f>
        <v/>
      </c>
      <c r="H672" s="29" t="str">
        <f>IF(D672="","",SUM(G$1:G672))</f>
        <v/>
      </c>
      <c r="I672" s="29" t="str">
        <f t="shared" si="32"/>
        <v/>
      </c>
      <c r="J672" s="28" t="str">
        <f ca="1">_xlfn.IFNA(INDEX(Paskola_LNT!$I$2:$I$1000,MATCH(INV_Lentele!B672,Paskola_LNT!$B$2:$B$1000,0)),IF(AND(J671&lt;&gt;"",A672&lt;&gt;""),J671,""))</f>
        <v/>
      </c>
    </row>
    <row r="673" spans="1:10" x14ac:dyDescent="0.25">
      <c r="A673" s="16" t="str">
        <f>IF(I672="","",IF(A672&gt;='Investicijų skaičiuoklė'!$E$9*p,"",A672+1))</f>
        <v/>
      </c>
      <c r="B673" s="27" t="str">
        <f>IF(A673="","",IF(p=52,B672+7,IF(p=26,B672+14,IF(p=24,IF(MOD(A673,2)=0,EDATE('Investicijų skaičiuoklė'!$E$10,A673/2),B672+14),IF(DAY(DATE(YEAR('Investicijų skaičiuoklė'!$E$10),MONTH('Investicijų skaičiuoklė'!$E$10)+(A673-1)*(12/p),DAY('Investicijų skaičiuoklė'!$E$10)))&lt;&gt;DAY('Investicijų skaičiuoklė'!$E$10),DATE(YEAR('Investicijų skaičiuoklė'!$E$10),MONTH('Investicijų skaičiuoklė'!$E$10)+A673*(12/p)+1,0),DATE(YEAR('Investicijų skaičiuoklė'!$E$10),MONTH('Investicijų skaičiuoklė'!$E$10)+A673*(12/p),DAY('Investicijų skaičiuoklė'!$E$10)))))))</f>
        <v/>
      </c>
      <c r="C673" s="29" t="str">
        <f t="shared" si="30"/>
        <v/>
      </c>
      <c r="D673" s="29" t="str">
        <f t="shared" si="31"/>
        <v/>
      </c>
      <c r="E673" s="29" t="str">
        <f>IF(A673="","",A+SUM($D$2:D672))</f>
        <v/>
      </c>
      <c r="F673" s="29" t="str">
        <f>IF(A673="","",SUM(D$1:D673)+PV)</f>
        <v/>
      </c>
      <c r="G673" s="29" t="str">
        <f>IF(A673="","",IF(INV_Parinktys!$B$17=INV_Parinktys!$A$10,I672*( (1+rate)^(B673-B672)-1 ),I672*rate))</f>
        <v/>
      </c>
      <c r="H673" s="29" t="str">
        <f>IF(D673="","",SUM(G$1:G673))</f>
        <v/>
      </c>
      <c r="I673" s="29" t="str">
        <f t="shared" si="32"/>
        <v/>
      </c>
      <c r="J673" s="28" t="str">
        <f ca="1">_xlfn.IFNA(INDEX(Paskola_LNT!$I$2:$I$1000,MATCH(INV_Lentele!B673,Paskola_LNT!$B$2:$B$1000,0)),IF(AND(J672&lt;&gt;"",A673&lt;&gt;""),J672,""))</f>
        <v/>
      </c>
    </row>
    <row r="674" spans="1:10" x14ac:dyDescent="0.25">
      <c r="A674" s="16" t="str">
        <f>IF(I673="","",IF(A673&gt;='Investicijų skaičiuoklė'!$E$9*p,"",A673+1))</f>
        <v/>
      </c>
      <c r="B674" s="27" t="str">
        <f>IF(A674="","",IF(p=52,B673+7,IF(p=26,B673+14,IF(p=24,IF(MOD(A674,2)=0,EDATE('Investicijų skaičiuoklė'!$E$10,A674/2),B673+14),IF(DAY(DATE(YEAR('Investicijų skaičiuoklė'!$E$10),MONTH('Investicijų skaičiuoklė'!$E$10)+(A674-1)*(12/p),DAY('Investicijų skaičiuoklė'!$E$10)))&lt;&gt;DAY('Investicijų skaičiuoklė'!$E$10),DATE(YEAR('Investicijų skaičiuoklė'!$E$10),MONTH('Investicijų skaičiuoklė'!$E$10)+A674*(12/p)+1,0),DATE(YEAR('Investicijų skaičiuoklė'!$E$10),MONTH('Investicijų skaičiuoklė'!$E$10)+A674*(12/p),DAY('Investicijų skaičiuoklė'!$E$10)))))))</f>
        <v/>
      </c>
      <c r="C674" s="29" t="str">
        <f t="shared" si="30"/>
        <v/>
      </c>
      <c r="D674" s="29" t="str">
        <f t="shared" si="31"/>
        <v/>
      </c>
      <c r="E674" s="29" t="str">
        <f>IF(A674="","",A+SUM($D$2:D673))</f>
        <v/>
      </c>
      <c r="F674" s="29" t="str">
        <f>IF(A674="","",SUM(D$1:D674)+PV)</f>
        <v/>
      </c>
      <c r="G674" s="29" t="str">
        <f>IF(A674="","",IF(INV_Parinktys!$B$17=INV_Parinktys!$A$10,I673*( (1+rate)^(B674-B673)-1 ),I673*rate))</f>
        <v/>
      </c>
      <c r="H674" s="29" t="str">
        <f>IF(D674="","",SUM(G$1:G674))</f>
        <v/>
      </c>
      <c r="I674" s="29" t="str">
        <f t="shared" si="32"/>
        <v/>
      </c>
      <c r="J674" s="28" t="str">
        <f ca="1">_xlfn.IFNA(INDEX(Paskola_LNT!$I$2:$I$1000,MATCH(INV_Lentele!B674,Paskola_LNT!$B$2:$B$1000,0)),IF(AND(J673&lt;&gt;"",A674&lt;&gt;""),J673,""))</f>
        <v/>
      </c>
    </row>
    <row r="675" spans="1:10" x14ac:dyDescent="0.25">
      <c r="A675" s="16" t="str">
        <f>IF(I674="","",IF(A674&gt;='Investicijų skaičiuoklė'!$E$9*p,"",A674+1))</f>
        <v/>
      </c>
      <c r="B675" s="27" t="str">
        <f>IF(A675="","",IF(p=52,B674+7,IF(p=26,B674+14,IF(p=24,IF(MOD(A675,2)=0,EDATE('Investicijų skaičiuoklė'!$E$10,A675/2),B674+14),IF(DAY(DATE(YEAR('Investicijų skaičiuoklė'!$E$10),MONTH('Investicijų skaičiuoklė'!$E$10)+(A675-1)*(12/p),DAY('Investicijų skaičiuoklė'!$E$10)))&lt;&gt;DAY('Investicijų skaičiuoklė'!$E$10),DATE(YEAR('Investicijų skaičiuoklė'!$E$10),MONTH('Investicijų skaičiuoklė'!$E$10)+A675*(12/p)+1,0),DATE(YEAR('Investicijų skaičiuoklė'!$E$10),MONTH('Investicijų skaičiuoklė'!$E$10)+A675*(12/p),DAY('Investicijų skaičiuoklė'!$E$10)))))))</f>
        <v/>
      </c>
      <c r="C675" s="29" t="str">
        <f t="shared" si="30"/>
        <v/>
      </c>
      <c r="D675" s="29" t="str">
        <f t="shared" si="31"/>
        <v/>
      </c>
      <c r="E675" s="29" t="str">
        <f>IF(A675="","",A+SUM($D$2:D674))</f>
        <v/>
      </c>
      <c r="F675" s="29" t="str">
        <f>IF(A675="","",SUM(D$1:D675)+PV)</f>
        <v/>
      </c>
      <c r="G675" s="29" t="str">
        <f>IF(A675="","",IF(INV_Parinktys!$B$17=INV_Parinktys!$A$10,I674*( (1+rate)^(B675-B674)-1 ),I674*rate))</f>
        <v/>
      </c>
      <c r="H675" s="29" t="str">
        <f>IF(D675="","",SUM(G$1:G675))</f>
        <v/>
      </c>
      <c r="I675" s="29" t="str">
        <f t="shared" si="32"/>
        <v/>
      </c>
      <c r="J675" s="28" t="str">
        <f ca="1">_xlfn.IFNA(INDEX(Paskola_LNT!$I$2:$I$1000,MATCH(INV_Lentele!B675,Paskola_LNT!$B$2:$B$1000,0)),IF(AND(J674&lt;&gt;"",A675&lt;&gt;""),J674,""))</f>
        <v/>
      </c>
    </row>
    <row r="676" spans="1:10" x14ac:dyDescent="0.25">
      <c r="A676" s="16" t="str">
        <f>IF(I675="","",IF(A675&gt;='Investicijų skaičiuoklė'!$E$9*p,"",A675+1))</f>
        <v/>
      </c>
      <c r="B676" s="27" t="str">
        <f>IF(A676="","",IF(p=52,B675+7,IF(p=26,B675+14,IF(p=24,IF(MOD(A676,2)=0,EDATE('Investicijų skaičiuoklė'!$E$10,A676/2),B675+14),IF(DAY(DATE(YEAR('Investicijų skaičiuoklė'!$E$10),MONTH('Investicijų skaičiuoklė'!$E$10)+(A676-1)*(12/p),DAY('Investicijų skaičiuoklė'!$E$10)))&lt;&gt;DAY('Investicijų skaičiuoklė'!$E$10),DATE(YEAR('Investicijų skaičiuoklė'!$E$10),MONTH('Investicijų skaičiuoklė'!$E$10)+A676*(12/p)+1,0),DATE(YEAR('Investicijų skaičiuoklė'!$E$10),MONTH('Investicijų skaičiuoklė'!$E$10)+A676*(12/p),DAY('Investicijų skaičiuoklė'!$E$10)))))))</f>
        <v/>
      </c>
      <c r="C676" s="29" t="str">
        <f t="shared" si="30"/>
        <v/>
      </c>
      <c r="D676" s="29" t="str">
        <f t="shared" si="31"/>
        <v/>
      </c>
      <c r="E676" s="29" t="str">
        <f>IF(A676="","",A+SUM($D$2:D675))</f>
        <v/>
      </c>
      <c r="F676" s="29" t="str">
        <f>IF(A676="","",SUM(D$1:D676)+PV)</f>
        <v/>
      </c>
      <c r="G676" s="29" t="str">
        <f>IF(A676="","",IF(INV_Parinktys!$B$17=INV_Parinktys!$A$10,I675*( (1+rate)^(B676-B675)-1 ),I675*rate))</f>
        <v/>
      </c>
      <c r="H676" s="29" t="str">
        <f>IF(D676="","",SUM(G$1:G676))</f>
        <v/>
      </c>
      <c r="I676" s="29" t="str">
        <f t="shared" si="32"/>
        <v/>
      </c>
      <c r="J676" s="28" t="str">
        <f ca="1">_xlfn.IFNA(INDEX(Paskola_LNT!$I$2:$I$1000,MATCH(INV_Lentele!B676,Paskola_LNT!$B$2:$B$1000,0)),IF(AND(J675&lt;&gt;"",A676&lt;&gt;""),J675,""))</f>
        <v/>
      </c>
    </row>
    <row r="677" spans="1:10" x14ac:dyDescent="0.25">
      <c r="A677" s="16" t="str">
        <f>IF(I676="","",IF(A676&gt;='Investicijų skaičiuoklė'!$E$9*p,"",A676+1))</f>
        <v/>
      </c>
      <c r="B677" s="27" t="str">
        <f>IF(A677="","",IF(p=52,B676+7,IF(p=26,B676+14,IF(p=24,IF(MOD(A677,2)=0,EDATE('Investicijų skaičiuoklė'!$E$10,A677/2),B676+14),IF(DAY(DATE(YEAR('Investicijų skaičiuoklė'!$E$10),MONTH('Investicijų skaičiuoklė'!$E$10)+(A677-1)*(12/p),DAY('Investicijų skaičiuoklė'!$E$10)))&lt;&gt;DAY('Investicijų skaičiuoklė'!$E$10),DATE(YEAR('Investicijų skaičiuoklė'!$E$10),MONTH('Investicijų skaičiuoklė'!$E$10)+A677*(12/p)+1,0),DATE(YEAR('Investicijų skaičiuoklė'!$E$10),MONTH('Investicijų skaičiuoklė'!$E$10)+A677*(12/p),DAY('Investicijų skaičiuoklė'!$E$10)))))))</f>
        <v/>
      </c>
      <c r="C677" s="29" t="str">
        <f t="shared" si="30"/>
        <v/>
      </c>
      <c r="D677" s="29" t="str">
        <f t="shared" si="31"/>
        <v/>
      </c>
      <c r="E677" s="29" t="str">
        <f>IF(A677="","",A+SUM($D$2:D676))</f>
        <v/>
      </c>
      <c r="F677" s="29" t="str">
        <f>IF(A677="","",SUM(D$1:D677)+PV)</f>
        <v/>
      </c>
      <c r="G677" s="29" t="str">
        <f>IF(A677="","",IF(INV_Parinktys!$B$17=INV_Parinktys!$A$10,I676*( (1+rate)^(B677-B676)-1 ),I676*rate))</f>
        <v/>
      </c>
      <c r="H677" s="29" t="str">
        <f>IF(D677="","",SUM(G$1:G677))</f>
        <v/>
      </c>
      <c r="I677" s="29" t="str">
        <f t="shared" si="32"/>
        <v/>
      </c>
      <c r="J677" s="28" t="str">
        <f ca="1">_xlfn.IFNA(INDEX(Paskola_LNT!$I$2:$I$1000,MATCH(INV_Lentele!B677,Paskola_LNT!$B$2:$B$1000,0)),IF(AND(J676&lt;&gt;"",A677&lt;&gt;""),J676,""))</f>
        <v/>
      </c>
    </row>
    <row r="678" spans="1:10" x14ac:dyDescent="0.25">
      <c r="A678" s="16" t="str">
        <f>IF(I677="","",IF(A677&gt;='Investicijų skaičiuoklė'!$E$9*p,"",A677+1))</f>
        <v/>
      </c>
      <c r="B678" s="27" t="str">
        <f>IF(A678="","",IF(p=52,B677+7,IF(p=26,B677+14,IF(p=24,IF(MOD(A678,2)=0,EDATE('Investicijų skaičiuoklė'!$E$10,A678/2),B677+14),IF(DAY(DATE(YEAR('Investicijų skaičiuoklė'!$E$10),MONTH('Investicijų skaičiuoklė'!$E$10)+(A678-1)*(12/p),DAY('Investicijų skaičiuoklė'!$E$10)))&lt;&gt;DAY('Investicijų skaičiuoklė'!$E$10),DATE(YEAR('Investicijų skaičiuoklė'!$E$10),MONTH('Investicijų skaičiuoklė'!$E$10)+A678*(12/p)+1,0),DATE(YEAR('Investicijų skaičiuoklė'!$E$10),MONTH('Investicijų skaičiuoklė'!$E$10)+A678*(12/p),DAY('Investicijų skaičiuoklė'!$E$10)))))))</f>
        <v/>
      </c>
      <c r="C678" s="29" t="str">
        <f t="shared" si="30"/>
        <v/>
      </c>
      <c r="D678" s="29" t="str">
        <f t="shared" si="31"/>
        <v/>
      </c>
      <c r="E678" s="29" t="str">
        <f>IF(A678="","",A+SUM($D$2:D677))</f>
        <v/>
      </c>
      <c r="F678" s="29" t="str">
        <f>IF(A678="","",SUM(D$1:D678)+PV)</f>
        <v/>
      </c>
      <c r="G678" s="29" t="str">
        <f>IF(A678="","",IF(INV_Parinktys!$B$17=INV_Parinktys!$A$10,I677*( (1+rate)^(B678-B677)-1 ),I677*rate))</f>
        <v/>
      </c>
      <c r="H678" s="29" t="str">
        <f>IF(D678="","",SUM(G$1:G678))</f>
        <v/>
      </c>
      <c r="I678" s="29" t="str">
        <f t="shared" si="32"/>
        <v/>
      </c>
      <c r="J678" s="28" t="str">
        <f ca="1">_xlfn.IFNA(INDEX(Paskola_LNT!$I$2:$I$1000,MATCH(INV_Lentele!B678,Paskola_LNT!$B$2:$B$1000,0)),IF(AND(J677&lt;&gt;"",A678&lt;&gt;""),J677,""))</f>
        <v/>
      </c>
    </row>
    <row r="679" spans="1:10" x14ac:dyDescent="0.25">
      <c r="A679" s="16" t="str">
        <f>IF(I678="","",IF(A678&gt;='Investicijų skaičiuoklė'!$E$9*p,"",A678+1))</f>
        <v/>
      </c>
      <c r="B679" s="27" t="str">
        <f>IF(A679="","",IF(p=52,B678+7,IF(p=26,B678+14,IF(p=24,IF(MOD(A679,2)=0,EDATE('Investicijų skaičiuoklė'!$E$10,A679/2),B678+14),IF(DAY(DATE(YEAR('Investicijų skaičiuoklė'!$E$10),MONTH('Investicijų skaičiuoklė'!$E$10)+(A679-1)*(12/p),DAY('Investicijų skaičiuoklė'!$E$10)))&lt;&gt;DAY('Investicijų skaičiuoklė'!$E$10),DATE(YEAR('Investicijų skaičiuoklė'!$E$10),MONTH('Investicijų skaičiuoklė'!$E$10)+A679*(12/p)+1,0),DATE(YEAR('Investicijų skaičiuoklė'!$E$10),MONTH('Investicijų skaičiuoklė'!$E$10)+A679*(12/p),DAY('Investicijų skaičiuoklė'!$E$10)))))))</f>
        <v/>
      </c>
      <c r="C679" s="29" t="str">
        <f t="shared" si="30"/>
        <v/>
      </c>
      <c r="D679" s="29" t="str">
        <f t="shared" si="31"/>
        <v/>
      </c>
      <c r="E679" s="29" t="str">
        <f>IF(A679="","",A+SUM($D$2:D678))</f>
        <v/>
      </c>
      <c r="F679" s="29" t="str">
        <f>IF(A679="","",SUM(D$1:D679)+PV)</f>
        <v/>
      </c>
      <c r="G679" s="29" t="str">
        <f>IF(A679="","",IF(INV_Parinktys!$B$17=INV_Parinktys!$A$10,I678*( (1+rate)^(B679-B678)-1 ),I678*rate))</f>
        <v/>
      </c>
      <c r="H679" s="29" t="str">
        <f>IF(D679="","",SUM(G$1:G679))</f>
        <v/>
      </c>
      <c r="I679" s="29" t="str">
        <f t="shared" si="32"/>
        <v/>
      </c>
      <c r="J679" s="28" t="str">
        <f ca="1">_xlfn.IFNA(INDEX(Paskola_LNT!$I$2:$I$1000,MATCH(INV_Lentele!B679,Paskola_LNT!$B$2:$B$1000,0)),IF(AND(J678&lt;&gt;"",A679&lt;&gt;""),J678,""))</f>
        <v/>
      </c>
    </row>
    <row r="680" spans="1:10" x14ac:dyDescent="0.25">
      <c r="A680" s="16" t="str">
        <f>IF(I679="","",IF(A679&gt;='Investicijų skaičiuoklė'!$E$9*p,"",A679+1))</f>
        <v/>
      </c>
      <c r="B680" s="27" t="str">
        <f>IF(A680="","",IF(p=52,B679+7,IF(p=26,B679+14,IF(p=24,IF(MOD(A680,2)=0,EDATE('Investicijų skaičiuoklė'!$E$10,A680/2),B679+14),IF(DAY(DATE(YEAR('Investicijų skaičiuoklė'!$E$10),MONTH('Investicijų skaičiuoklė'!$E$10)+(A680-1)*(12/p),DAY('Investicijų skaičiuoklė'!$E$10)))&lt;&gt;DAY('Investicijų skaičiuoklė'!$E$10),DATE(YEAR('Investicijų skaičiuoklė'!$E$10),MONTH('Investicijų skaičiuoklė'!$E$10)+A680*(12/p)+1,0),DATE(YEAR('Investicijų skaičiuoklė'!$E$10),MONTH('Investicijų skaičiuoklė'!$E$10)+A680*(12/p),DAY('Investicijų skaičiuoklė'!$E$10)))))))</f>
        <v/>
      </c>
      <c r="C680" s="29" t="str">
        <f t="shared" si="30"/>
        <v/>
      </c>
      <c r="D680" s="29" t="str">
        <f t="shared" si="31"/>
        <v/>
      </c>
      <c r="E680" s="29" t="str">
        <f>IF(A680="","",A+SUM($D$2:D679))</f>
        <v/>
      </c>
      <c r="F680" s="29" t="str">
        <f>IF(A680="","",SUM(D$1:D680)+PV)</f>
        <v/>
      </c>
      <c r="G680" s="29" t="str">
        <f>IF(A680="","",IF(INV_Parinktys!$B$17=INV_Parinktys!$A$10,I679*( (1+rate)^(B680-B679)-1 ),I679*rate))</f>
        <v/>
      </c>
      <c r="H680" s="29" t="str">
        <f>IF(D680="","",SUM(G$1:G680))</f>
        <v/>
      </c>
      <c r="I680" s="29" t="str">
        <f t="shared" si="32"/>
        <v/>
      </c>
      <c r="J680" s="28" t="str">
        <f ca="1">_xlfn.IFNA(INDEX(Paskola_LNT!$I$2:$I$1000,MATCH(INV_Lentele!B680,Paskola_LNT!$B$2:$B$1000,0)),IF(AND(J679&lt;&gt;"",A680&lt;&gt;""),J679,""))</f>
        <v/>
      </c>
    </row>
    <row r="681" spans="1:10" x14ac:dyDescent="0.25">
      <c r="A681" s="16" t="str">
        <f>IF(I680="","",IF(A680&gt;='Investicijų skaičiuoklė'!$E$9*p,"",A680+1))</f>
        <v/>
      </c>
      <c r="B681" s="27" t="str">
        <f>IF(A681="","",IF(p=52,B680+7,IF(p=26,B680+14,IF(p=24,IF(MOD(A681,2)=0,EDATE('Investicijų skaičiuoklė'!$E$10,A681/2),B680+14),IF(DAY(DATE(YEAR('Investicijų skaičiuoklė'!$E$10),MONTH('Investicijų skaičiuoklė'!$E$10)+(A681-1)*(12/p),DAY('Investicijų skaičiuoklė'!$E$10)))&lt;&gt;DAY('Investicijų skaičiuoklė'!$E$10),DATE(YEAR('Investicijų skaičiuoklė'!$E$10),MONTH('Investicijų skaičiuoklė'!$E$10)+A681*(12/p)+1,0),DATE(YEAR('Investicijų skaičiuoklė'!$E$10),MONTH('Investicijų skaičiuoklė'!$E$10)+A681*(12/p),DAY('Investicijų skaičiuoklė'!$E$10)))))))</f>
        <v/>
      </c>
      <c r="C681" s="29" t="str">
        <f t="shared" si="30"/>
        <v/>
      </c>
      <c r="D681" s="29" t="str">
        <f t="shared" si="31"/>
        <v/>
      </c>
      <c r="E681" s="29" t="str">
        <f>IF(A681="","",A+SUM($D$2:D680))</f>
        <v/>
      </c>
      <c r="F681" s="29" t="str">
        <f>IF(A681="","",SUM(D$1:D681)+PV)</f>
        <v/>
      </c>
      <c r="G681" s="29" t="str">
        <f>IF(A681="","",IF(INV_Parinktys!$B$17=INV_Parinktys!$A$10,I680*( (1+rate)^(B681-B680)-1 ),I680*rate))</f>
        <v/>
      </c>
      <c r="H681" s="29" t="str">
        <f>IF(D681="","",SUM(G$1:G681))</f>
        <v/>
      </c>
      <c r="I681" s="29" t="str">
        <f t="shared" si="32"/>
        <v/>
      </c>
      <c r="J681" s="28" t="str">
        <f ca="1">_xlfn.IFNA(INDEX(Paskola_LNT!$I$2:$I$1000,MATCH(INV_Lentele!B681,Paskola_LNT!$B$2:$B$1000,0)),IF(AND(J680&lt;&gt;"",A681&lt;&gt;""),J680,""))</f>
        <v/>
      </c>
    </row>
    <row r="682" spans="1:10" x14ac:dyDescent="0.25">
      <c r="A682" s="16" t="str">
        <f>IF(I681="","",IF(A681&gt;='Investicijų skaičiuoklė'!$E$9*p,"",A681+1))</f>
        <v/>
      </c>
      <c r="B682" s="27" t="str">
        <f>IF(A682="","",IF(p=52,B681+7,IF(p=26,B681+14,IF(p=24,IF(MOD(A682,2)=0,EDATE('Investicijų skaičiuoklė'!$E$10,A682/2),B681+14),IF(DAY(DATE(YEAR('Investicijų skaičiuoklė'!$E$10),MONTH('Investicijų skaičiuoklė'!$E$10)+(A682-1)*(12/p),DAY('Investicijų skaičiuoklė'!$E$10)))&lt;&gt;DAY('Investicijų skaičiuoklė'!$E$10),DATE(YEAR('Investicijų skaičiuoklė'!$E$10),MONTH('Investicijų skaičiuoklė'!$E$10)+A682*(12/p)+1,0),DATE(YEAR('Investicijų skaičiuoklė'!$E$10),MONTH('Investicijų skaičiuoklė'!$E$10)+A682*(12/p),DAY('Investicijų skaičiuoklė'!$E$10)))))))</f>
        <v/>
      </c>
      <c r="C682" s="29" t="str">
        <f t="shared" si="30"/>
        <v/>
      </c>
      <c r="D682" s="29" t="str">
        <f t="shared" si="31"/>
        <v/>
      </c>
      <c r="E682" s="29" t="str">
        <f>IF(A682="","",A+SUM($D$2:D681))</f>
        <v/>
      </c>
      <c r="F682" s="29" t="str">
        <f>IF(A682="","",SUM(D$1:D682)+PV)</f>
        <v/>
      </c>
      <c r="G682" s="29" t="str">
        <f>IF(A682="","",IF(INV_Parinktys!$B$17=INV_Parinktys!$A$10,I681*( (1+rate)^(B682-B681)-1 ),I681*rate))</f>
        <v/>
      </c>
      <c r="H682" s="29" t="str">
        <f>IF(D682="","",SUM(G$1:G682))</f>
        <v/>
      </c>
      <c r="I682" s="29" t="str">
        <f t="shared" si="32"/>
        <v/>
      </c>
      <c r="J682" s="28" t="str">
        <f ca="1">_xlfn.IFNA(INDEX(Paskola_LNT!$I$2:$I$1000,MATCH(INV_Lentele!B682,Paskola_LNT!$B$2:$B$1000,0)),IF(AND(J681&lt;&gt;"",A682&lt;&gt;""),J681,""))</f>
        <v/>
      </c>
    </row>
    <row r="683" spans="1:10" x14ac:dyDescent="0.25">
      <c r="A683" s="16" t="str">
        <f>IF(I682="","",IF(A682&gt;='Investicijų skaičiuoklė'!$E$9*p,"",A682+1))</f>
        <v/>
      </c>
      <c r="B683" s="27" t="str">
        <f>IF(A683="","",IF(p=52,B682+7,IF(p=26,B682+14,IF(p=24,IF(MOD(A683,2)=0,EDATE('Investicijų skaičiuoklė'!$E$10,A683/2),B682+14),IF(DAY(DATE(YEAR('Investicijų skaičiuoklė'!$E$10),MONTH('Investicijų skaičiuoklė'!$E$10)+(A683-1)*(12/p),DAY('Investicijų skaičiuoklė'!$E$10)))&lt;&gt;DAY('Investicijų skaičiuoklė'!$E$10),DATE(YEAR('Investicijų skaičiuoklė'!$E$10),MONTH('Investicijų skaičiuoklė'!$E$10)+A683*(12/p)+1,0),DATE(YEAR('Investicijų skaičiuoklė'!$E$10),MONTH('Investicijų skaičiuoklė'!$E$10)+A683*(12/p),DAY('Investicijų skaičiuoklė'!$E$10)))))))</f>
        <v/>
      </c>
      <c r="C683" s="29" t="str">
        <f t="shared" si="30"/>
        <v/>
      </c>
      <c r="D683" s="29" t="str">
        <f t="shared" si="31"/>
        <v/>
      </c>
      <c r="E683" s="29" t="str">
        <f>IF(A683="","",A+SUM($D$2:D682))</f>
        <v/>
      </c>
      <c r="F683" s="29" t="str">
        <f>IF(A683="","",SUM(D$1:D683)+PV)</f>
        <v/>
      </c>
      <c r="G683" s="29" t="str">
        <f>IF(A683="","",IF(INV_Parinktys!$B$17=INV_Parinktys!$A$10,I682*( (1+rate)^(B683-B682)-1 ),I682*rate))</f>
        <v/>
      </c>
      <c r="H683" s="29" t="str">
        <f>IF(D683="","",SUM(G$1:G683))</f>
        <v/>
      </c>
      <c r="I683" s="29" t="str">
        <f t="shared" si="32"/>
        <v/>
      </c>
      <c r="J683" s="28" t="str">
        <f ca="1">_xlfn.IFNA(INDEX(Paskola_LNT!$I$2:$I$1000,MATCH(INV_Lentele!B683,Paskola_LNT!$B$2:$B$1000,0)),IF(AND(J682&lt;&gt;"",A683&lt;&gt;""),J682,""))</f>
        <v/>
      </c>
    </row>
    <row r="684" spans="1:10" x14ac:dyDescent="0.25">
      <c r="A684" s="16" t="str">
        <f>IF(I683="","",IF(A683&gt;='Investicijų skaičiuoklė'!$E$9*p,"",A683+1))</f>
        <v/>
      </c>
      <c r="B684" s="27" t="str">
        <f>IF(A684="","",IF(p=52,B683+7,IF(p=26,B683+14,IF(p=24,IF(MOD(A684,2)=0,EDATE('Investicijų skaičiuoklė'!$E$10,A684/2),B683+14),IF(DAY(DATE(YEAR('Investicijų skaičiuoklė'!$E$10),MONTH('Investicijų skaičiuoklė'!$E$10)+(A684-1)*(12/p),DAY('Investicijų skaičiuoklė'!$E$10)))&lt;&gt;DAY('Investicijų skaičiuoklė'!$E$10),DATE(YEAR('Investicijų skaičiuoklė'!$E$10),MONTH('Investicijų skaičiuoklė'!$E$10)+A684*(12/p)+1,0),DATE(YEAR('Investicijų skaičiuoklė'!$E$10),MONTH('Investicijų skaičiuoklė'!$E$10)+A684*(12/p),DAY('Investicijų skaičiuoklė'!$E$10)))))))</f>
        <v/>
      </c>
      <c r="C684" s="29" t="str">
        <f t="shared" si="30"/>
        <v/>
      </c>
      <c r="D684" s="29" t="str">
        <f t="shared" si="31"/>
        <v/>
      </c>
      <c r="E684" s="29" t="str">
        <f>IF(A684="","",A+SUM($D$2:D683))</f>
        <v/>
      </c>
      <c r="F684" s="29" t="str">
        <f>IF(A684="","",SUM(D$1:D684)+PV)</f>
        <v/>
      </c>
      <c r="G684" s="29" t="str">
        <f>IF(A684="","",IF(INV_Parinktys!$B$17=INV_Parinktys!$A$10,I683*( (1+rate)^(B684-B683)-1 ),I683*rate))</f>
        <v/>
      </c>
      <c r="H684" s="29" t="str">
        <f>IF(D684="","",SUM(G$1:G684))</f>
        <v/>
      </c>
      <c r="I684" s="29" t="str">
        <f t="shared" si="32"/>
        <v/>
      </c>
      <c r="J684" s="28" t="str">
        <f ca="1">_xlfn.IFNA(INDEX(Paskola_LNT!$I$2:$I$1000,MATCH(INV_Lentele!B684,Paskola_LNT!$B$2:$B$1000,0)),IF(AND(J683&lt;&gt;"",A684&lt;&gt;""),J683,""))</f>
        <v/>
      </c>
    </row>
    <row r="685" spans="1:10" x14ac:dyDescent="0.25">
      <c r="A685" s="16" t="str">
        <f>IF(I684="","",IF(A684&gt;='Investicijų skaičiuoklė'!$E$9*p,"",A684+1))</f>
        <v/>
      </c>
      <c r="B685" s="27" t="str">
        <f>IF(A685="","",IF(p=52,B684+7,IF(p=26,B684+14,IF(p=24,IF(MOD(A685,2)=0,EDATE('Investicijų skaičiuoklė'!$E$10,A685/2),B684+14),IF(DAY(DATE(YEAR('Investicijų skaičiuoklė'!$E$10),MONTH('Investicijų skaičiuoklė'!$E$10)+(A685-1)*(12/p),DAY('Investicijų skaičiuoklė'!$E$10)))&lt;&gt;DAY('Investicijų skaičiuoklė'!$E$10),DATE(YEAR('Investicijų skaičiuoklė'!$E$10),MONTH('Investicijų skaičiuoklė'!$E$10)+A685*(12/p)+1,0),DATE(YEAR('Investicijų skaičiuoklė'!$E$10),MONTH('Investicijų skaičiuoklė'!$E$10)+A685*(12/p),DAY('Investicijų skaičiuoklė'!$E$10)))))))</f>
        <v/>
      </c>
      <c r="C685" s="29" t="str">
        <f t="shared" si="30"/>
        <v/>
      </c>
      <c r="D685" s="29" t="str">
        <f t="shared" si="31"/>
        <v/>
      </c>
      <c r="E685" s="29" t="str">
        <f>IF(A685="","",A+SUM($D$2:D684))</f>
        <v/>
      </c>
      <c r="F685" s="29" t="str">
        <f>IF(A685="","",SUM(D$1:D685)+PV)</f>
        <v/>
      </c>
      <c r="G685" s="29" t="str">
        <f>IF(A685="","",IF(INV_Parinktys!$B$17=INV_Parinktys!$A$10,I684*( (1+rate)^(B685-B684)-1 ),I684*rate))</f>
        <v/>
      </c>
      <c r="H685" s="29" t="str">
        <f>IF(D685="","",SUM(G$1:G685))</f>
        <v/>
      </c>
      <c r="I685" s="29" t="str">
        <f t="shared" si="32"/>
        <v/>
      </c>
      <c r="J685" s="28" t="str">
        <f ca="1">_xlfn.IFNA(INDEX(Paskola_LNT!$I$2:$I$1000,MATCH(INV_Lentele!B685,Paskola_LNT!$B$2:$B$1000,0)),IF(AND(J684&lt;&gt;"",A685&lt;&gt;""),J684,""))</f>
        <v/>
      </c>
    </row>
    <row r="686" spans="1:10" x14ac:dyDescent="0.25">
      <c r="A686" s="16" t="str">
        <f>IF(I685="","",IF(A685&gt;='Investicijų skaičiuoklė'!$E$9*p,"",A685+1))</f>
        <v/>
      </c>
      <c r="B686" s="27" t="str">
        <f>IF(A686="","",IF(p=52,B685+7,IF(p=26,B685+14,IF(p=24,IF(MOD(A686,2)=0,EDATE('Investicijų skaičiuoklė'!$E$10,A686/2),B685+14),IF(DAY(DATE(YEAR('Investicijų skaičiuoklė'!$E$10),MONTH('Investicijų skaičiuoklė'!$E$10)+(A686-1)*(12/p),DAY('Investicijų skaičiuoklė'!$E$10)))&lt;&gt;DAY('Investicijų skaičiuoklė'!$E$10),DATE(YEAR('Investicijų skaičiuoklė'!$E$10),MONTH('Investicijų skaičiuoklė'!$E$10)+A686*(12/p)+1,0),DATE(YEAR('Investicijų skaičiuoklė'!$E$10),MONTH('Investicijų skaičiuoklė'!$E$10)+A686*(12/p),DAY('Investicijų skaičiuoklė'!$E$10)))))))</f>
        <v/>
      </c>
      <c r="C686" s="29" t="str">
        <f t="shared" si="30"/>
        <v/>
      </c>
      <c r="D686" s="29" t="str">
        <f t="shared" si="31"/>
        <v/>
      </c>
      <c r="E686" s="29" t="str">
        <f>IF(A686="","",A+SUM($D$2:D685))</f>
        <v/>
      </c>
      <c r="F686" s="29" t="str">
        <f>IF(A686="","",SUM(D$1:D686)+PV)</f>
        <v/>
      </c>
      <c r="G686" s="29" t="str">
        <f>IF(A686="","",IF(INV_Parinktys!$B$17=INV_Parinktys!$A$10,I685*( (1+rate)^(B686-B685)-1 ),I685*rate))</f>
        <v/>
      </c>
      <c r="H686" s="29" t="str">
        <f>IF(D686="","",SUM(G$1:G686))</f>
        <v/>
      </c>
      <c r="I686" s="29" t="str">
        <f t="shared" si="32"/>
        <v/>
      </c>
      <c r="J686" s="28" t="str">
        <f ca="1">_xlfn.IFNA(INDEX(Paskola_LNT!$I$2:$I$1000,MATCH(INV_Lentele!B686,Paskola_LNT!$B$2:$B$1000,0)),IF(AND(J685&lt;&gt;"",A686&lt;&gt;""),J685,""))</f>
        <v/>
      </c>
    </row>
    <row r="687" spans="1:10" x14ac:dyDescent="0.25">
      <c r="A687" s="16" t="str">
        <f>IF(I686="","",IF(A686&gt;='Investicijų skaičiuoklė'!$E$9*p,"",A686+1))</f>
        <v/>
      </c>
      <c r="B687" s="27" t="str">
        <f>IF(A687="","",IF(p=52,B686+7,IF(p=26,B686+14,IF(p=24,IF(MOD(A687,2)=0,EDATE('Investicijų skaičiuoklė'!$E$10,A687/2),B686+14),IF(DAY(DATE(YEAR('Investicijų skaičiuoklė'!$E$10),MONTH('Investicijų skaičiuoklė'!$E$10)+(A687-1)*(12/p),DAY('Investicijų skaičiuoklė'!$E$10)))&lt;&gt;DAY('Investicijų skaičiuoklė'!$E$10),DATE(YEAR('Investicijų skaičiuoklė'!$E$10),MONTH('Investicijų skaičiuoklė'!$E$10)+A687*(12/p)+1,0),DATE(YEAR('Investicijų skaičiuoklė'!$E$10),MONTH('Investicijų skaičiuoklė'!$E$10)+A687*(12/p),DAY('Investicijų skaičiuoklė'!$E$10)))))))</f>
        <v/>
      </c>
      <c r="C687" s="29" t="str">
        <f t="shared" si="30"/>
        <v/>
      </c>
      <c r="D687" s="29" t="str">
        <f t="shared" si="31"/>
        <v/>
      </c>
      <c r="E687" s="29" t="str">
        <f>IF(A687="","",A+SUM($D$2:D686))</f>
        <v/>
      </c>
      <c r="F687" s="29" t="str">
        <f>IF(A687="","",SUM(D$1:D687)+PV)</f>
        <v/>
      </c>
      <c r="G687" s="29" t="str">
        <f>IF(A687="","",IF(INV_Parinktys!$B$17=INV_Parinktys!$A$10,I686*( (1+rate)^(B687-B686)-1 ),I686*rate))</f>
        <v/>
      </c>
      <c r="H687" s="29" t="str">
        <f>IF(D687="","",SUM(G$1:G687))</f>
        <v/>
      </c>
      <c r="I687" s="29" t="str">
        <f t="shared" si="32"/>
        <v/>
      </c>
      <c r="J687" s="28" t="str">
        <f ca="1">_xlfn.IFNA(INDEX(Paskola_LNT!$I$2:$I$1000,MATCH(INV_Lentele!B687,Paskola_LNT!$B$2:$B$1000,0)),IF(AND(J686&lt;&gt;"",A687&lt;&gt;""),J686,""))</f>
        <v/>
      </c>
    </row>
    <row r="688" spans="1:10" x14ac:dyDescent="0.25">
      <c r="A688" s="16" t="str">
        <f>IF(I687="","",IF(A687&gt;='Investicijų skaičiuoklė'!$E$9*p,"",A687+1))</f>
        <v/>
      </c>
      <c r="B688" s="27" t="str">
        <f>IF(A688="","",IF(p=52,B687+7,IF(p=26,B687+14,IF(p=24,IF(MOD(A688,2)=0,EDATE('Investicijų skaičiuoklė'!$E$10,A688/2),B687+14),IF(DAY(DATE(YEAR('Investicijų skaičiuoklė'!$E$10),MONTH('Investicijų skaičiuoklė'!$E$10)+(A688-1)*(12/p),DAY('Investicijų skaičiuoklė'!$E$10)))&lt;&gt;DAY('Investicijų skaičiuoklė'!$E$10),DATE(YEAR('Investicijų skaičiuoklė'!$E$10),MONTH('Investicijų skaičiuoklė'!$E$10)+A688*(12/p)+1,0),DATE(YEAR('Investicijų skaičiuoklė'!$E$10),MONTH('Investicijų skaičiuoklė'!$E$10)+A688*(12/p),DAY('Investicijų skaičiuoklė'!$E$10)))))))</f>
        <v/>
      </c>
      <c r="C688" s="29" t="str">
        <f t="shared" si="30"/>
        <v/>
      </c>
      <c r="D688" s="29" t="str">
        <f t="shared" si="31"/>
        <v/>
      </c>
      <c r="E688" s="29" t="str">
        <f>IF(A688="","",A+SUM($D$2:D687))</f>
        <v/>
      </c>
      <c r="F688" s="29" t="str">
        <f>IF(A688="","",SUM(D$1:D688)+PV)</f>
        <v/>
      </c>
      <c r="G688" s="29" t="str">
        <f>IF(A688="","",IF(INV_Parinktys!$B$17=INV_Parinktys!$A$10,I687*( (1+rate)^(B688-B687)-1 ),I687*rate))</f>
        <v/>
      </c>
      <c r="H688" s="29" t="str">
        <f>IF(D688="","",SUM(G$1:G688))</f>
        <v/>
      </c>
      <c r="I688" s="29" t="str">
        <f t="shared" si="32"/>
        <v/>
      </c>
      <c r="J688" s="28" t="str">
        <f ca="1">_xlfn.IFNA(INDEX(Paskola_LNT!$I$2:$I$1000,MATCH(INV_Lentele!B688,Paskola_LNT!$B$2:$B$1000,0)),IF(AND(J687&lt;&gt;"",A688&lt;&gt;""),J687,""))</f>
        <v/>
      </c>
    </row>
    <row r="689" spans="1:10" x14ac:dyDescent="0.25">
      <c r="A689" s="16" t="str">
        <f>IF(I688="","",IF(A688&gt;='Investicijų skaičiuoklė'!$E$9*p,"",A688+1))</f>
        <v/>
      </c>
      <c r="B689" s="27" t="str">
        <f>IF(A689="","",IF(p=52,B688+7,IF(p=26,B688+14,IF(p=24,IF(MOD(A689,2)=0,EDATE('Investicijų skaičiuoklė'!$E$10,A689/2),B688+14),IF(DAY(DATE(YEAR('Investicijų skaičiuoklė'!$E$10),MONTH('Investicijų skaičiuoklė'!$E$10)+(A689-1)*(12/p),DAY('Investicijų skaičiuoklė'!$E$10)))&lt;&gt;DAY('Investicijų skaičiuoklė'!$E$10),DATE(YEAR('Investicijų skaičiuoklė'!$E$10),MONTH('Investicijų skaičiuoklė'!$E$10)+A689*(12/p)+1,0),DATE(YEAR('Investicijų skaičiuoklė'!$E$10),MONTH('Investicijų skaičiuoklė'!$E$10)+A689*(12/p),DAY('Investicijų skaičiuoklė'!$E$10)))))))</f>
        <v/>
      </c>
      <c r="C689" s="29" t="str">
        <f t="shared" si="30"/>
        <v/>
      </c>
      <c r="D689" s="29" t="str">
        <f t="shared" si="31"/>
        <v/>
      </c>
      <c r="E689" s="29" t="str">
        <f>IF(A689="","",A+SUM($D$2:D688))</f>
        <v/>
      </c>
      <c r="F689" s="29" t="str">
        <f>IF(A689="","",SUM(D$1:D689)+PV)</f>
        <v/>
      </c>
      <c r="G689" s="29" t="str">
        <f>IF(A689="","",IF(INV_Parinktys!$B$17=INV_Parinktys!$A$10,I688*( (1+rate)^(B689-B688)-1 ),I688*rate))</f>
        <v/>
      </c>
      <c r="H689" s="29" t="str">
        <f>IF(D689="","",SUM(G$1:G689))</f>
        <v/>
      </c>
      <c r="I689" s="29" t="str">
        <f t="shared" si="32"/>
        <v/>
      </c>
      <c r="J689" s="28" t="str">
        <f ca="1">_xlfn.IFNA(INDEX(Paskola_LNT!$I$2:$I$1000,MATCH(INV_Lentele!B689,Paskola_LNT!$B$2:$B$1000,0)),IF(AND(J688&lt;&gt;"",A689&lt;&gt;""),J688,""))</f>
        <v/>
      </c>
    </row>
    <row r="690" spans="1:10" x14ac:dyDescent="0.25">
      <c r="A690" s="16" t="str">
        <f>IF(I689="","",IF(A689&gt;='Investicijų skaičiuoklė'!$E$9*p,"",A689+1))</f>
        <v/>
      </c>
      <c r="B690" s="27" t="str">
        <f>IF(A690="","",IF(p=52,B689+7,IF(p=26,B689+14,IF(p=24,IF(MOD(A690,2)=0,EDATE('Investicijų skaičiuoklė'!$E$10,A690/2),B689+14),IF(DAY(DATE(YEAR('Investicijų skaičiuoklė'!$E$10),MONTH('Investicijų skaičiuoklė'!$E$10)+(A690-1)*(12/p),DAY('Investicijų skaičiuoklė'!$E$10)))&lt;&gt;DAY('Investicijų skaičiuoklė'!$E$10),DATE(YEAR('Investicijų skaičiuoklė'!$E$10),MONTH('Investicijų skaičiuoklė'!$E$10)+A690*(12/p)+1,0),DATE(YEAR('Investicijų skaičiuoklė'!$E$10),MONTH('Investicijų skaičiuoklė'!$E$10)+A690*(12/p),DAY('Investicijų skaičiuoklė'!$E$10)))))))</f>
        <v/>
      </c>
      <c r="C690" s="29" t="str">
        <f t="shared" si="30"/>
        <v/>
      </c>
      <c r="D690" s="29" t="str">
        <f t="shared" si="31"/>
        <v/>
      </c>
      <c r="E690" s="29" t="str">
        <f>IF(A690="","",A+SUM($D$2:D689))</f>
        <v/>
      </c>
      <c r="F690" s="29" t="str">
        <f>IF(A690="","",SUM(D$1:D690)+PV)</f>
        <v/>
      </c>
      <c r="G690" s="29" t="str">
        <f>IF(A690="","",IF(INV_Parinktys!$B$17=INV_Parinktys!$A$10,I689*( (1+rate)^(B690-B689)-1 ),I689*rate))</f>
        <v/>
      </c>
      <c r="H690" s="29" t="str">
        <f>IF(D690="","",SUM(G$1:G690))</f>
        <v/>
      </c>
      <c r="I690" s="29" t="str">
        <f t="shared" si="32"/>
        <v/>
      </c>
      <c r="J690" s="28" t="str">
        <f ca="1">_xlfn.IFNA(INDEX(Paskola_LNT!$I$2:$I$1000,MATCH(INV_Lentele!B690,Paskola_LNT!$B$2:$B$1000,0)),IF(AND(J689&lt;&gt;"",A690&lt;&gt;""),J689,""))</f>
        <v/>
      </c>
    </row>
    <row r="691" spans="1:10" x14ac:dyDescent="0.25">
      <c r="A691" s="16" t="str">
        <f>IF(I690="","",IF(A690&gt;='Investicijų skaičiuoklė'!$E$9*p,"",A690+1))</f>
        <v/>
      </c>
      <c r="B691" s="27" t="str">
        <f>IF(A691="","",IF(p=52,B690+7,IF(p=26,B690+14,IF(p=24,IF(MOD(A691,2)=0,EDATE('Investicijų skaičiuoklė'!$E$10,A691/2),B690+14),IF(DAY(DATE(YEAR('Investicijų skaičiuoklė'!$E$10),MONTH('Investicijų skaičiuoklė'!$E$10)+(A691-1)*(12/p),DAY('Investicijų skaičiuoklė'!$E$10)))&lt;&gt;DAY('Investicijų skaičiuoklė'!$E$10),DATE(YEAR('Investicijų skaičiuoklė'!$E$10),MONTH('Investicijų skaičiuoklė'!$E$10)+A691*(12/p)+1,0),DATE(YEAR('Investicijų skaičiuoklė'!$E$10),MONTH('Investicijų skaičiuoklė'!$E$10)+A691*(12/p),DAY('Investicijų skaičiuoklė'!$E$10)))))))</f>
        <v/>
      </c>
      <c r="C691" s="29" t="str">
        <f t="shared" si="30"/>
        <v/>
      </c>
      <c r="D691" s="29" t="str">
        <f t="shared" si="31"/>
        <v/>
      </c>
      <c r="E691" s="29" t="str">
        <f>IF(A691="","",A+SUM($D$2:D690))</f>
        <v/>
      </c>
      <c r="F691" s="29" t="str">
        <f>IF(A691="","",SUM(D$1:D691)+PV)</f>
        <v/>
      </c>
      <c r="G691" s="29" t="str">
        <f>IF(A691="","",IF(INV_Parinktys!$B$17=INV_Parinktys!$A$10,I690*( (1+rate)^(B691-B690)-1 ),I690*rate))</f>
        <v/>
      </c>
      <c r="H691" s="29" t="str">
        <f>IF(D691="","",SUM(G$1:G691))</f>
        <v/>
      </c>
      <c r="I691" s="29" t="str">
        <f t="shared" si="32"/>
        <v/>
      </c>
      <c r="J691" s="28" t="str">
        <f ca="1">_xlfn.IFNA(INDEX(Paskola_LNT!$I$2:$I$1000,MATCH(INV_Lentele!B691,Paskola_LNT!$B$2:$B$1000,0)),IF(AND(J690&lt;&gt;"",A691&lt;&gt;""),J690,""))</f>
        <v/>
      </c>
    </row>
    <row r="692" spans="1:10" x14ac:dyDescent="0.25">
      <c r="A692" s="16" t="str">
        <f>IF(I691="","",IF(A691&gt;='Investicijų skaičiuoklė'!$E$9*p,"",A691+1))</f>
        <v/>
      </c>
      <c r="B692" s="27" t="str">
        <f>IF(A692="","",IF(p=52,B691+7,IF(p=26,B691+14,IF(p=24,IF(MOD(A692,2)=0,EDATE('Investicijų skaičiuoklė'!$E$10,A692/2),B691+14),IF(DAY(DATE(YEAR('Investicijų skaičiuoklė'!$E$10),MONTH('Investicijų skaičiuoklė'!$E$10)+(A692-1)*(12/p),DAY('Investicijų skaičiuoklė'!$E$10)))&lt;&gt;DAY('Investicijų skaičiuoklė'!$E$10),DATE(YEAR('Investicijų skaičiuoklė'!$E$10),MONTH('Investicijų skaičiuoklė'!$E$10)+A692*(12/p)+1,0),DATE(YEAR('Investicijų skaičiuoklė'!$E$10),MONTH('Investicijų skaičiuoklė'!$E$10)+A692*(12/p),DAY('Investicijų skaičiuoklė'!$E$10)))))))</f>
        <v/>
      </c>
      <c r="C692" s="29" t="str">
        <f t="shared" si="30"/>
        <v/>
      </c>
      <c r="D692" s="29" t="str">
        <f t="shared" si="31"/>
        <v/>
      </c>
      <c r="E692" s="29" t="str">
        <f>IF(A692="","",A+SUM($D$2:D691))</f>
        <v/>
      </c>
      <c r="F692" s="29" t="str">
        <f>IF(A692="","",SUM(D$1:D692)+PV)</f>
        <v/>
      </c>
      <c r="G692" s="29" t="str">
        <f>IF(A692="","",IF(INV_Parinktys!$B$17=INV_Parinktys!$A$10,I691*( (1+rate)^(B692-B691)-1 ),I691*rate))</f>
        <v/>
      </c>
      <c r="H692" s="29" t="str">
        <f>IF(D692="","",SUM(G$1:G692))</f>
        <v/>
      </c>
      <c r="I692" s="29" t="str">
        <f t="shared" si="32"/>
        <v/>
      </c>
      <c r="J692" s="28" t="str">
        <f ca="1">_xlfn.IFNA(INDEX(Paskola_LNT!$I$2:$I$1000,MATCH(INV_Lentele!B692,Paskola_LNT!$B$2:$B$1000,0)),IF(AND(J691&lt;&gt;"",A692&lt;&gt;""),J691,""))</f>
        <v/>
      </c>
    </row>
    <row r="693" spans="1:10" x14ac:dyDescent="0.25">
      <c r="A693" s="16" t="str">
        <f>IF(I692="","",IF(A692&gt;='Investicijų skaičiuoklė'!$E$9*p,"",A692+1))</f>
        <v/>
      </c>
      <c r="B693" s="27" t="str">
        <f>IF(A693="","",IF(p=52,B692+7,IF(p=26,B692+14,IF(p=24,IF(MOD(A693,2)=0,EDATE('Investicijų skaičiuoklė'!$E$10,A693/2),B692+14),IF(DAY(DATE(YEAR('Investicijų skaičiuoklė'!$E$10),MONTH('Investicijų skaičiuoklė'!$E$10)+(A693-1)*(12/p),DAY('Investicijų skaičiuoklė'!$E$10)))&lt;&gt;DAY('Investicijų skaičiuoklė'!$E$10),DATE(YEAR('Investicijų skaičiuoklė'!$E$10),MONTH('Investicijų skaičiuoklė'!$E$10)+A693*(12/p)+1,0),DATE(YEAR('Investicijų skaičiuoklė'!$E$10),MONTH('Investicijų skaičiuoklė'!$E$10)+A693*(12/p),DAY('Investicijų skaičiuoklė'!$E$10)))))))</f>
        <v/>
      </c>
      <c r="C693" s="29" t="str">
        <f t="shared" si="30"/>
        <v/>
      </c>
      <c r="D693" s="29" t="str">
        <f t="shared" si="31"/>
        <v/>
      </c>
      <c r="E693" s="29" t="str">
        <f>IF(A693="","",A+SUM($D$2:D692))</f>
        <v/>
      </c>
      <c r="F693" s="29" t="str">
        <f>IF(A693="","",SUM(D$1:D693)+PV)</f>
        <v/>
      </c>
      <c r="G693" s="29" t="str">
        <f>IF(A693="","",IF(INV_Parinktys!$B$17=INV_Parinktys!$A$10,I692*( (1+rate)^(B693-B692)-1 ),I692*rate))</f>
        <v/>
      </c>
      <c r="H693" s="29" t="str">
        <f>IF(D693="","",SUM(G$1:G693))</f>
        <v/>
      </c>
      <c r="I693" s="29" t="str">
        <f t="shared" si="32"/>
        <v/>
      </c>
      <c r="J693" s="28" t="str">
        <f ca="1">_xlfn.IFNA(INDEX(Paskola_LNT!$I$2:$I$1000,MATCH(INV_Lentele!B693,Paskola_LNT!$B$2:$B$1000,0)),IF(AND(J692&lt;&gt;"",A693&lt;&gt;""),J692,""))</f>
        <v/>
      </c>
    </row>
    <row r="694" spans="1:10" x14ac:dyDescent="0.25">
      <c r="A694" s="16" t="str">
        <f>IF(I693="","",IF(A693&gt;='Investicijų skaičiuoklė'!$E$9*p,"",A693+1))</f>
        <v/>
      </c>
      <c r="B694" s="27" t="str">
        <f>IF(A694="","",IF(p=52,B693+7,IF(p=26,B693+14,IF(p=24,IF(MOD(A694,2)=0,EDATE('Investicijų skaičiuoklė'!$E$10,A694/2),B693+14),IF(DAY(DATE(YEAR('Investicijų skaičiuoklė'!$E$10),MONTH('Investicijų skaičiuoklė'!$E$10)+(A694-1)*(12/p),DAY('Investicijų skaičiuoklė'!$E$10)))&lt;&gt;DAY('Investicijų skaičiuoklė'!$E$10),DATE(YEAR('Investicijų skaičiuoklė'!$E$10),MONTH('Investicijų skaičiuoklė'!$E$10)+A694*(12/p)+1,0),DATE(YEAR('Investicijų skaičiuoklė'!$E$10),MONTH('Investicijų skaičiuoklė'!$E$10)+A694*(12/p),DAY('Investicijų skaičiuoklė'!$E$10)))))))</f>
        <v/>
      </c>
      <c r="C694" s="29" t="str">
        <f t="shared" si="30"/>
        <v/>
      </c>
      <c r="D694" s="29" t="str">
        <f t="shared" si="31"/>
        <v/>
      </c>
      <c r="E694" s="29" t="str">
        <f>IF(A694="","",A+SUM($D$2:D693))</f>
        <v/>
      </c>
      <c r="F694" s="29" t="str">
        <f>IF(A694="","",SUM(D$1:D694)+PV)</f>
        <v/>
      </c>
      <c r="G694" s="29" t="str">
        <f>IF(A694="","",IF(INV_Parinktys!$B$17=INV_Parinktys!$A$10,I693*( (1+rate)^(B694-B693)-1 ),I693*rate))</f>
        <v/>
      </c>
      <c r="H694" s="29" t="str">
        <f>IF(D694="","",SUM(G$1:G694))</f>
        <v/>
      </c>
      <c r="I694" s="29" t="str">
        <f t="shared" si="32"/>
        <v/>
      </c>
      <c r="J694" s="28" t="str">
        <f ca="1">_xlfn.IFNA(INDEX(Paskola_LNT!$I$2:$I$1000,MATCH(INV_Lentele!B694,Paskola_LNT!$B$2:$B$1000,0)),IF(AND(J693&lt;&gt;"",A694&lt;&gt;""),J693,""))</f>
        <v/>
      </c>
    </row>
    <row r="695" spans="1:10" x14ac:dyDescent="0.25">
      <c r="A695" s="16" t="str">
        <f>IF(I694="","",IF(A694&gt;='Investicijų skaičiuoklė'!$E$9*p,"",A694+1))</f>
        <v/>
      </c>
      <c r="B695" s="27" t="str">
        <f>IF(A695="","",IF(p=52,B694+7,IF(p=26,B694+14,IF(p=24,IF(MOD(A695,2)=0,EDATE('Investicijų skaičiuoklė'!$E$10,A695/2),B694+14),IF(DAY(DATE(YEAR('Investicijų skaičiuoklė'!$E$10),MONTH('Investicijų skaičiuoklė'!$E$10)+(A695-1)*(12/p),DAY('Investicijų skaičiuoklė'!$E$10)))&lt;&gt;DAY('Investicijų skaičiuoklė'!$E$10),DATE(YEAR('Investicijų skaičiuoklė'!$E$10),MONTH('Investicijų skaičiuoklė'!$E$10)+A695*(12/p)+1,0),DATE(YEAR('Investicijų skaičiuoklė'!$E$10),MONTH('Investicijų skaičiuoklė'!$E$10)+A695*(12/p),DAY('Investicijų skaičiuoklė'!$E$10)))))))</f>
        <v/>
      </c>
      <c r="C695" s="29" t="str">
        <f t="shared" si="30"/>
        <v/>
      </c>
      <c r="D695" s="29" t="str">
        <f t="shared" si="31"/>
        <v/>
      </c>
      <c r="E695" s="29" t="str">
        <f>IF(A695="","",A+SUM($D$2:D694))</f>
        <v/>
      </c>
      <c r="F695" s="29" t="str">
        <f>IF(A695="","",SUM(D$1:D695)+PV)</f>
        <v/>
      </c>
      <c r="G695" s="29" t="str">
        <f>IF(A695="","",IF(INV_Parinktys!$B$17=INV_Parinktys!$A$10,I694*( (1+rate)^(B695-B694)-1 ),I694*rate))</f>
        <v/>
      </c>
      <c r="H695" s="29" t="str">
        <f>IF(D695="","",SUM(G$1:G695))</f>
        <v/>
      </c>
      <c r="I695" s="29" t="str">
        <f t="shared" si="32"/>
        <v/>
      </c>
      <c r="J695" s="28" t="str">
        <f ca="1">_xlfn.IFNA(INDEX(Paskola_LNT!$I$2:$I$1000,MATCH(INV_Lentele!B695,Paskola_LNT!$B$2:$B$1000,0)),IF(AND(J694&lt;&gt;"",A695&lt;&gt;""),J694,""))</f>
        <v/>
      </c>
    </row>
    <row r="696" spans="1:10" x14ac:dyDescent="0.25">
      <c r="A696" s="16" t="str">
        <f>IF(I695="","",IF(A695&gt;='Investicijų skaičiuoklė'!$E$9*p,"",A695+1))</f>
        <v/>
      </c>
      <c r="B696" s="27" t="str">
        <f>IF(A696="","",IF(p=52,B695+7,IF(p=26,B695+14,IF(p=24,IF(MOD(A696,2)=0,EDATE('Investicijų skaičiuoklė'!$E$10,A696/2),B695+14),IF(DAY(DATE(YEAR('Investicijų skaičiuoklė'!$E$10),MONTH('Investicijų skaičiuoklė'!$E$10)+(A696-1)*(12/p),DAY('Investicijų skaičiuoklė'!$E$10)))&lt;&gt;DAY('Investicijų skaičiuoklė'!$E$10),DATE(YEAR('Investicijų skaičiuoklė'!$E$10),MONTH('Investicijų skaičiuoklė'!$E$10)+A696*(12/p)+1,0),DATE(YEAR('Investicijų skaičiuoklė'!$E$10),MONTH('Investicijų skaičiuoklė'!$E$10)+A696*(12/p),DAY('Investicijų skaičiuoklė'!$E$10)))))))</f>
        <v/>
      </c>
      <c r="C696" s="29" t="str">
        <f t="shared" si="30"/>
        <v/>
      </c>
      <c r="D696" s="29" t="str">
        <f t="shared" si="31"/>
        <v/>
      </c>
      <c r="E696" s="29" t="str">
        <f>IF(A696="","",A+SUM($D$2:D695))</f>
        <v/>
      </c>
      <c r="F696" s="29" t="str">
        <f>IF(A696="","",SUM(D$1:D696)+PV)</f>
        <v/>
      </c>
      <c r="G696" s="29" t="str">
        <f>IF(A696="","",IF(INV_Parinktys!$B$17=INV_Parinktys!$A$10,I695*( (1+rate)^(B696-B695)-1 ),I695*rate))</f>
        <v/>
      </c>
      <c r="H696" s="29" t="str">
        <f>IF(D696="","",SUM(G$1:G696))</f>
        <v/>
      </c>
      <c r="I696" s="29" t="str">
        <f t="shared" si="32"/>
        <v/>
      </c>
      <c r="J696" s="28" t="str">
        <f ca="1">_xlfn.IFNA(INDEX(Paskola_LNT!$I$2:$I$1000,MATCH(INV_Lentele!B696,Paskola_LNT!$B$2:$B$1000,0)),IF(AND(J695&lt;&gt;"",A696&lt;&gt;""),J695,""))</f>
        <v/>
      </c>
    </row>
    <row r="697" spans="1:10" x14ac:dyDescent="0.25">
      <c r="A697" s="16" t="str">
        <f>IF(I696="","",IF(A696&gt;='Investicijų skaičiuoklė'!$E$9*p,"",A696+1))</f>
        <v/>
      </c>
      <c r="B697" s="27" t="str">
        <f>IF(A697="","",IF(p=52,B696+7,IF(p=26,B696+14,IF(p=24,IF(MOD(A697,2)=0,EDATE('Investicijų skaičiuoklė'!$E$10,A697/2),B696+14),IF(DAY(DATE(YEAR('Investicijų skaičiuoklė'!$E$10),MONTH('Investicijų skaičiuoklė'!$E$10)+(A697-1)*(12/p),DAY('Investicijų skaičiuoklė'!$E$10)))&lt;&gt;DAY('Investicijų skaičiuoklė'!$E$10),DATE(YEAR('Investicijų skaičiuoklė'!$E$10),MONTH('Investicijų skaičiuoklė'!$E$10)+A697*(12/p)+1,0),DATE(YEAR('Investicijų skaičiuoklė'!$E$10),MONTH('Investicijų skaičiuoklė'!$E$10)+A697*(12/p),DAY('Investicijų skaičiuoklė'!$E$10)))))))</f>
        <v/>
      </c>
      <c r="C697" s="29" t="str">
        <f t="shared" si="30"/>
        <v/>
      </c>
      <c r="D697" s="29" t="str">
        <f t="shared" si="31"/>
        <v/>
      </c>
      <c r="E697" s="29" t="str">
        <f>IF(A697="","",A+SUM($D$2:D696))</f>
        <v/>
      </c>
      <c r="F697" s="29" t="str">
        <f>IF(A697="","",SUM(D$1:D697)+PV)</f>
        <v/>
      </c>
      <c r="G697" s="29" t="str">
        <f>IF(A697="","",IF(INV_Parinktys!$B$17=INV_Parinktys!$A$10,I696*( (1+rate)^(B697-B696)-1 ),I696*rate))</f>
        <v/>
      </c>
      <c r="H697" s="29" t="str">
        <f>IF(D697="","",SUM(G$1:G697))</f>
        <v/>
      </c>
      <c r="I697" s="29" t="str">
        <f t="shared" si="32"/>
        <v/>
      </c>
      <c r="J697" s="28" t="str">
        <f ca="1">_xlfn.IFNA(INDEX(Paskola_LNT!$I$2:$I$1000,MATCH(INV_Lentele!B697,Paskola_LNT!$B$2:$B$1000,0)),IF(AND(J696&lt;&gt;"",A697&lt;&gt;""),J696,""))</f>
        <v/>
      </c>
    </row>
    <row r="698" spans="1:10" x14ac:dyDescent="0.25">
      <c r="A698" s="16" t="str">
        <f>IF(I697="","",IF(A697&gt;='Investicijų skaičiuoklė'!$E$9*p,"",A697+1))</f>
        <v/>
      </c>
      <c r="B698" s="27" t="str">
        <f>IF(A698="","",IF(p=52,B697+7,IF(p=26,B697+14,IF(p=24,IF(MOD(A698,2)=0,EDATE('Investicijų skaičiuoklė'!$E$10,A698/2),B697+14),IF(DAY(DATE(YEAR('Investicijų skaičiuoklė'!$E$10),MONTH('Investicijų skaičiuoklė'!$E$10)+(A698-1)*(12/p),DAY('Investicijų skaičiuoklė'!$E$10)))&lt;&gt;DAY('Investicijų skaičiuoklė'!$E$10),DATE(YEAR('Investicijų skaičiuoklė'!$E$10),MONTH('Investicijų skaičiuoklė'!$E$10)+A698*(12/p)+1,0),DATE(YEAR('Investicijų skaičiuoklė'!$E$10),MONTH('Investicijų skaičiuoklė'!$E$10)+A698*(12/p),DAY('Investicijų skaičiuoklė'!$E$10)))))))</f>
        <v/>
      </c>
      <c r="C698" s="29" t="str">
        <f t="shared" si="30"/>
        <v/>
      </c>
      <c r="D698" s="29" t="str">
        <f t="shared" si="31"/>
        <v/>
      </c>
      <c r="E698" s="29" t="str">
        <f>IF(A698="","",A+SUM($D$2:D697))</f>
        <v/>
      </c>
      <c r="F698" s="29" t="str">
        <f>IF(A698="","",SUM(D$1:D698)+PV)</f>
        <v/>
      </c>
      <c r="G698" s="29" t="str">
        <f>IF(A698="","",IF(INV_Parinktys!$B$17=INV_Parinktys!$A$10,I697*( (1+rate)^(B698-B697)-1 ),I697*rate))</f>
        <v/>
      </c>
      <c r="H698" s="29" t="str">
        <f>IF(D698="","",SUM(G$1:G698))</f>
        <v/>
      </c>
      <c r="I698" s="29" t="str">
        <f t="shared" si="32"/>
        <v/>
      </c>
      <c r="J698" s="28" t="str">
        <f ca="1">_xlfn.IFNA(INDEX(Paskola_LNT!$I$2:$I$1000,MATCH(INV_Lentele!B698,Paskola_LNT!$B$2:$B$1000,0)),IF(AND(J697&lt;&gt;"",A698&lt;&gt;""),J697,""))</f>
        <v/>
      </c>
    </row>
    <row r="699" spans="1:10" x14ac:dyDescent="0.25">
      <c r="A699" s="16" t="str">
        <f>IF(I698="","",IF(A698&gt;='Investicijų skaičiuoklė'!$E$9*p,"",A698+1))</f>
        <v/>
      </c>
      <c r="B699" s="27" t="str">
        <f>IF(A699="","",IF(p=52,B698+7,IF(p=26,B698+14,IF(p=24,IF(MOD(A699,2)=0,EDATE('Investicijų skaičiuoklė'!$E$10,A699/2),B698+14),IF(DAY(DATE(YEAR('Investicijų skaičiuoklė'!$E$10),MONTH('Investicijų skaičiuoklė'!$E$10)+(A699-1)*(12/p),DAY('Investicijų skaičiuoklė'!$E$10)))&lt;&gt;DAY('Investicijų skaičiuoklė'!$E$10),DATE(YEAR('Investicijų skaičiuoklė'!$E$10),MONTH('Investicijų skaičiuoklė'!$E$10)+A699*(12/p)+1,0),DATE(YEAR('Investicijų skaičiuoklė'!$E$10),MONTH('Investicijų skaičiuoklė'!$E$10)+A699*(12/p),DAY('Investicijų skaičiuoklė'!$E$10)))))))</f>
        <v/>
      </c>
      <c r="C699" s="29" t="str">
        <f t="shared" si="30"/>
        <v/>
      </c>
      <c r="D699" s="29" t="str">
        <f t="shared" si="31"/>
        <v/>
      </c>
      <c r="E699" s="29" t="str">
        <f>IF(A699="","",A+SUM($D$2:D698))</f>
        <v/>
      </c>
      <c r="F699" s="29" t="str">
        <f>IF(A699="","",SUM(D$1:D699)+PV)</f>
        <v/>
      </c>
      <c r="G699" s="29" t="str">
        <f>IF(A699="","",IF(INV_Parinktys!$B$17=INV_Parinktys!$A$10,I698*( (1+rate)^(B699-B698)-1 ),I698*rate))</f>
        <v/>
      </c>
      <c r="H699" s="29" t="str">
        <f>IF(D699="","",SUM(G$1:G699))</f>
        <v/>
      </c>
      <c r="I699" s="29" t="str">
        <f t="shared" si="32"/>
        <v/>
      </c>
      <c r="J699" s="28" t="str">
        <f ca="1">_xlfn.IFNA(INDEX(Paskola_LNT!$I$2:$I$1000,MATCH(INV_Lentele!B699,Paskola_LNT!$B$2:$B$1000,0)),IF(AND(J698&lt;&gt;"",A699&lt;&gt;""),J698,""))</f>
        <v/>
      </c>
    </row>
    <row r="700" spans="1:10" x14ac:dyDescent="0.25">
      <c r="A700" s="16" t="str">
        <f>IF(I699="","",IF(A699&gt;='Investicijų skaičiuoklė'!$E$9*p,"",A699+1))</f>
        <v/>
      </c>
      <c r="B700" s="27" t="str">
        <f>IF(A700="","",IF(p=52,B699+7,IF(p=26,B699+14,IF(p=24,IF(MOD(A700,2)=0,EDATE('Investicijų skaičiuoklė'!$E$10,A700/2),B699+14),IF(DAY(DATE(YEAR('Investicijų skaičiuoklė'!$E$10),MONTH('Investicijų skaičiuoklė'!$E$10)+(A700-1)*(12/p),DAY('Investicijų skaičiuoklė'!$E$10)))&lt;&gt;DAY('Investicijų skaičiuoklė'!$E$10),DATE(YEAR('Investicijų skaičiuoklė'!$E$10),MONTH('Investicijų skaičiuoklė'!$E$10)+A700*(12/p)+1,0),DATE(YEAR('Investicijų skaičiuoklė'!$E$10),MONTH('Investicijų skaičiuoklė'!$E$10)+A700*(12/p),DAY('Investicijų skaičiuoklė'!$E$10)))))))</f>
        <v/>
      </c>
      <c r="C700" s="29" t="str">
        <f t="shared" si="30"/>
        <v/>
      </c>
      <c r="D700" s="29" t="str">
        <f t="shared" si="31"/>
        <v/>
      </c>
      <c r="E700" s="29" t="str">
        <f>IF(A700="","",A+SUM($D$2:D699))</f>
        <v/>
      </c>
      <c r="F700" s="29" t="str">
        <f>IF(A700="","",SUM(D$1:D700)+PV)</f>
        <v/>
      </c>
      <c r="G700" s="29" t="str">
        <f>IF(A700="","",IF(INV_Parinktys!$B$17=INV_Parinktys!$A$10,I699*( (1+rate)^(B700-B699)-1 ),I699*rate))</f>
        <v/>
      </c>
      <c r="H700" s="29" t="str">
        <f>IF(D700="","",SUM(G$1:G700))</f>
        <v/>
      </c>
      <c r="I700" s="29" t="str">
        <f t="shared" si="32"/>
        <v/>
      </c>
      <c r="J700" s="28" t="str">
        <f ca="1">_xlfn.IFNA(INDEX(Paskola_LNT!$I$2:$I$1000,MATCH(INV_Lentele!B700,Paskola_LNT!$B$2:$B$1000,0)),IF(AND(J699&lt;&gt;"",A700&lt;&gt;""),J699,""))</f>
        <v/>
      </c>
    </row>
    <row r="701" spans="1:10" x14ac:dyDescent="0.25">
      <c r="A701" s="16" t="str">
        <f>IF(I700="","",IF(A700&gt;='Investicijų skaičiuoklė'!$E$9*p,"",A700+1))</f>
        <v/>
      </c>
      <c r="B701" s="27" t="str">
        <f>IF(A701="","",IF(p=52,B700+7,IF(p=26,B700+14,IF(p=24,IF(MOD(A701,2)=0,EDATE('Investicijų skaičiuoklė'!$E$10,A701/2),B700+14),IF(DAY(DATE(YEAR('Investicijų skaičiuoklė'!$E$10),MONTH('Investicijų skaičiuoklė'!$E$10)+(A701-1)*(12/p),DAY('Investicijų skaičiuoklė'!$E$10)))&lt;&gt;DAY('Investicijų skaičiuoklė'!$E$10),DATE(YEAR('Investicijų skaičiuoklė'!$E$10),MONTH('Investicijų skaičiuoklė'!$E$10)+A701*(12/p)+1,0),DATE(YEAR('Investicijų skaičiuoklė'!$E$10),MONTH('Investicijų skaičiuoklė'!$E$10)+A701*(12/p),DAY('Investicijų skaičiuoklė'!$E$10)))))))</f>
        <v/>
      </c>
      <c r="C701" s="29" t="str">
        <f t="shared" si="30"/>
        <v/>
      </c>
      <c r="D701" s="29" t="str">
        <f t="shared" si="31"/>
        <v/>
      </c>
      <c r="E701" s="29" t="str">
        <f>IF(A701="","",A+SUM($D$2:D700))</f>
        <v/>
      </c>
      <c r="F701" s="29" t="str">
        <f>IF(A701="","",SUM(D$1:D701)+PV)</f>
        <v/>
      </c>
      <c r="G701" s="29" t="str">
        <f>IF(A701="","",IF(INV_Parinktys!$B$17=INV_Parinktys!$A$10,I700*( (1+rate)^(B701-B700)-1 ),I700*rate))</f>
        <v/>
      </c>
      <c r="H701" s="29" t="str">
        <f>IF(D701="","",SUM(G$1:G701))</f>
        <v/>
      </c>
      <c r="I701" s="29" t="str">
        <f t="shared" si="32"/>
        <v/>
      </c>
      <c r="J701" s="28" t="str">
        <f ca="1">_xlfn.IFNA(INDEX(Paskola_LNT!$I$2:$I$1000,MATCH(INV_Lentele!B701,Paskola_LNT!$B$2:$B$1000,0)),IF(AND(J700&lt;&gt;"",A701&lt;&gt;""),J700,""))</f>
        <v/>
      </c>
    </row>
    <row r="702" spans="1:10" x14ac:dyDescent="0.25">
      <c r="A702" s="16" t="str">
        <f>IF(I701="","",IF(A701&gt;='Investicijų skaičiuoklė'!$E$9*p,"",A701+1))</f>
        <v/>
      </c>
      <c r="B702" s="27" t="str">
        <f>IF(A702="","",IF(p=52,B701+7,IF(p=26,B701+14,IF(p=24,IF(MOD(A702,2)=0,EDATE('Investicijų skaičiuoklė'!$E$10,A702/2),B701+14),IF(DAY(DATE(YEAR('Investicijų skaičiuoklė'!$E$10),MONTH('Investicijų skaičiuoklė'!$E$10)+(A702-1)*(12/p),DAY('Investicijų skaičiuoklė'!$E$10)))&lt;&gt;DAY('Investicijų skaičiuoklė'!$E$10),DATE(YEAR('Investicijų skaičiuoklė'!$E$10),MONTH('Investicijų skaičiuoklė'!$E$10)+A702*(12/p)+1,0),DATE(YEAR('Investicijų skaičiuoklė'!$E$10),MONTH('Investicijų skaičiuoklė'!$E$10)+A702*(12/p),DAY('Investicijų skaičiuoklė'!$E$10)))))))</f>
        <v/>
      </c>
      <c r="C702" s="29" t="str">
        <f t="shared" si="30"/>
        <v/>
      </c>
      <c r="D702" s="29" t="str">
        <f t="shared" si="31"/>
        <v/>
      </c>
      <c r="E702" s="29" t="str">
        <f>IF(A702="","",A+SUM($D$2:D701))</f>
        <v/>
      </c>
      <c r="F702" s="29" t="str">
        <f>IF(A702="","",SUM(D$1:D702)+PV)</f>
        <v/>
      </c>
      <c r="G702" s="29" t="str">
        <f>IF(A702="","",IF(INV_Parinktys!$B$17=INV_Parinktys!$A$10,I701*( (1+rate)^(B702-B701)-1 ),I701*rate))</f>
        <v/>
      </c>
      <c r="H702" s="29" t="str">
        <f>IF(D702="","",SUM(G$1:G702))</f>
        <v/>
      </c>
      <c r="I702" s="29" t="str">
        <f t="shared" si="32"/>
        <v/>
      </c>
      <c r="J702" s="28" t="str">
        <f ca="1">_xlfn.IFNA(INDEX(Paskola_LNT!$I$2:$I$1000,MATCH(INV_Lentele!B702,Paskola_LNT!$B$2:$B$1000,0)),IF(AND(J701&lt;&gt;"",A702&lt;&gt;""),J701,""))</f>
        <v/>
      </c>
    </row>
    <row r="703" spans="1:10" x14ac:dyDescent="0.25">
      <c r="A703" s="16" t="str">
        <f>IF(I702="","",IF(A702&gt;='Investicijų skaičiuoklė'!$E$9*p,"",A702+1))</f>
        <v/>
      </c>
      <c r="B703" s="27" t="str">
        <f>IF(A703="","",IF(p=52,B702+7,IF(p=26,B702+14,IF(p=24,IF(MOD(A703,2)=0,EDATE('Investicijų skaičiuoklė'!$E$10,A703/2),B702+14),IF(DAY(DATE(YEAR('Investicijų skaičiuoklė'!$E$10),MONTH('Investicijų skaičiuoklė'!$E$10)+(A703-1)*(12/p),DAY('Investicijų skaičiuoklė'!$E$10)))&lt;&gt;DAY('Investicijų skaičiuoklė'!$E$10),DATE(YEAR('Investicijų skaičiuoklė'!$E$10),MONTH('Investicijų skaičiuoklė'!$E$10)+A703*(12/p)+1,0),DATE(YEAR('Investicijų skaičiuoklė'!$E$10),MONTH('Investicijų skaičiuoklė'!$E$10)+A703*(12/p),DAY('Investicijų skaičiuoklė'!$E$10)))))))</f>
        <v/>
      </c>
      <c r="C703" s="29" t="str">
        <f t="shared" si="30"/>
        <v/>
      </c>
      <c r="D703" s="29" t="str">
        <f t="shared" si="31"/>
        <v/>
      </c>
      <c r="E703" s="29" t="str">
        <f>IF(A703="","",A+SUM($D$2:D702))</f>
        <v/>
      </c>
      <c r="F703" s="29" t="str">
        <f>IF(A703="","",SUM(D$1:D703)+PV)</f>
        <v/>
      </c>
      <c r="G703" s="29" t="str">
        <f>IF(A703="","",IF(INV_Parinktys!$B$17=INV_Parinktys!$A$10,I702*( (1+rate)^(B703-B702)-1 ),I702*rate))</f>
        <v/>
      </c>
      <c r="H703" s="29" t="str">
        <f>IF(D703="","",SUM(G$1:G703))</f>
        <v/>
      </c>
      <c r="I703" s="29" t="str">
        <f t="shared" si="32"/>
        <v/>
      </c>
      <c r="J703" s="28" t="str">
        <f ca="1">_xlfn.IFNA(INDEX(Paskola_LNT!$I$2:$I$1000,MATCH(INV_Lentele!B703,Paskola_LNT!$B$2:$B$1000,0)),IF(AND(J702&lt;&gt;"",A703&lt;&gt;""),J702,""))</f>
        <v/>
      </c>
    </row>
    <row r="704" spans="1:10" x14ac:dyDescent="0.25">
      <c r="A704" s="16" t="str">
        <f>IF(I703="","",IF(A703&gt;='Investicijų skaičiuoklė'!$E$9*p,"",A703+1))</f>
        <v/>
      </c>
      <c r="B704" s="27" t="str">
        <f>IF(A704="","",IF(p=52,B703+7,IF(p=26,B703+14,IF(p=24,IF(MOD(A704,2)=0,EDATE('Investicijų skaičiuoklė'!$E$10,A704/2),B703+14),IF(DAY(DATE(YEAR('Investicijų skaičiuoklė'!$E$10),MONTH('Investicijų skaičiuoklė'!$E$10)+(A704-1)*(12/p),DAY('Investicijų skaičiuoklė'!$E$10)))&lt;&gt;DAY('Investicijų skaičiuoklė'!$E$10),DATE(YEAR('Investicijų skaičiuoklė'!$E$10),MONTH('Investicijų skaičiuoklė'!$E$10)+A704*(12/p)+1,0),DATE(YEAR('Investicijų skaičiuoklė'!$E$10),MONTH('Investicijų skaičiuoklė'!$E$10)+A704*(12/p),DAY('Investicijų skaičiuoklė'!$E$10)))))))</f>
        <v/>
      </c>
      <c r="C704" s="29" t="str">
        <f t="shared" si="30"/>
        <v/>
      </c>
      <c r="D704" s="29" t="str">
        <f t="shared" si="31"/>
        <v/>
      </c>
      <c r="E704" s="29" t="str">
        <f>IF(A704="","",A+SUM($D$2:D703))</f>
        <v/>
      </c>
      <c r="F704" s="29" t="str">
        <f>IF(A704="","",SUM(D$1:D704)+PV)</f>
        <v/>
      </c>
      <c r="G704" s="29" t="str">
        <f>IF(A704="","",IF(INV_Parinktys!$B$17=INV_Parinktys!$A$10,I703*( (1+rate)^(B704-B703)-1 ),I703*rate))</f>
        <v/>
      </c>
      <c r="H704" s="29" t="str">
        <f>IF(D704="","",SUM(G$1:G704))</f>
        <v/>
      </c>
      <c r="I704" s="29" t="str">
        <f t="shared" si="32"/>
        <v/>
      </c>
      <c r="J704" s="28" t="str">
        <f ca="1">_xlfn.IFNA(INDEX(Paskola_LNT!$I$2:$I$1000,MATCH(INV_Lentele!B704,Paskola_LNT!$B$2:$B$1000,0)),IF(AND(J703&lt;&gt;"",A704&lt;&gt;""),J703,""))</f>
        <v/>
      </c>
    </row>
    <row r="705" spans="1:10" x14ac:dyDescent="0.25">
      <c r="A705" s="16" t="str">
        <f>IF(I704="","",IF(A704&gt;='Investicijų skaičiuoklė'!$E$9*p,"",A704+1))</f>
        <v/>
      </c>
      <c r="B705" s="27" t="str">
        <f>IF(A705="","",IF(p=52,B704+7,IF(p=26,B704+14,IF(p=24,IF(MOD(A705,2)=0,EDATE('Investicijų skaičiuoklė'!$E$10,A705/2),B704+14),IF(DAY(DATE(YEAR('Investicijų skaičiuoklė'!$E$10),MONTH('Investicijų skaičiuoklė'!$E$10)+(A705-1)*(12/p),DAY('Investicijų skaičiuoklė'!$E$10)))&lt;&gt;DAY('Investicijų skaičiuoklė'!$E$10),DATE(YEAR('Investicijų skaičiuoklė'!$E$10),MONTH('Investicijų skaičiuoklė'!$E$10)+A705*(12/p)+1,0),DATE(YEAR('Investicijų skaičiuoklė'!$E$10),MONTH('Investicijų skaičiuoklė'!$E$10)+A705*(12/p),DAY('Investicijų skaičiuoklė'!$E$10)))))))</f>
        <v/>
      </c>
      <c r="C705" s="29" t="str">
        <f t="shared" si="30"/>
        <v/>
      </c>
      <c r="D705" s="29" t="str">
        <f t="shared" si="31"/>
        <v/>
      </c>
      <c r="E705" s="29" t="str">
        <f>IF(A705="","",A+SUM($D$2:D704))</f>
        <v/>
      </c>
      <c r="F705" s="29" t="str">
        <f>IF(A705="","",SUM(D$1:D705)+PV)</f>
        <v/>
      </c>
      <c r="G705" s="29" t="str">
        <f>IF(A705="","",IF(INV_Parinktys!$B$17=INV_Parinktys!$A$10,I704*( (1+rate)^(B705-B704)-1 ),I704*rate))</f>
        <v/>
      </c>
      <c r="H705" s="29" t="str">
        <f>IF(D705="","",SUM(G$1:G705))</f>
        <v/>
      </c>
      <c r="I705" s="29" t="str">
        <f t="shared" si="32"/>
        <v/>
      </c>
      <c r="J705" s="28" t="str">
        <f ca="1">_xlfn.IFNA(INDEX(Paskola_LNT!$I$2:$I$1000,MATCH(INV_Lentele!B705,Paskola_LNT!$B$2:$B$1000,0)),IF(AND(J704&lt;&gt;"",A705&lt;&gt;""),J704,""))</f>
        <v/>
      </c>
    </row>
    <row r="706" spans="1:10" x14ac:dyDescent="0.25">
      <c r="A706" s="16" t="str">
        <f>IF(I705="","",IF(A705&gt;='Investicijų skaičiuoklė'!$E$9*p,"",A705+1))</f>
        <v/>
      </c>
      <c r="B706" s="27" t="str">
        <f>IF(A706="","",IF(p=52,B705+7,IF(p=26,B705+14,IF(p=24,IF(MOD(A706,2)=0,EDATE('Investicijų skaičiuoklė'!$E$10,A706/2),B705+14),IF(DAY(DATE(YEAR('Investicijų skaičiuoklė'!$E$10),MONTH('Investicijų skaičiuoklė'!$E$10)+(A706-1)*(12/p),DAY('Investicijų skaičiuoklė'!$E$10)))&lt;&gt;DAY('Investicijų skaičiuoklė'!$E$10),DATE(YEAR('Investicijų skaičiuoklė'!$E$10),MONTH('Investicijų skaičiuoklė'!$E$10)+A706*(12/p)+1,0),DATE(YEAR('Investicijų skaičiuoklė'!$E$10),MONTH('Investicijų skaičiuoklė'!$E$10)+A706*(12/p),DAY('Investicijų skaičiuoklė'!$E$10)))))))</f>
        <v/>
      </c>
      <c r="C706" s="29" t="str">
        <f t="shared" ref="C706:C769" si="33">IF(A706="","",PV)</f>
        <v/>
      </c>
      <c r="D706" s="29" t="str">
        <f t="shared" si="31"/>
        <v/>
      </c>
      <c r="E706" s="29" t="str">
        <f>IF(A706="","",A+SUM($D$2:D705))</f>
        <v/>
      </c>
      <c r="F706" s="29" t="str">
        <f>IF(A706="","",SUM(D$1:D706)+PV)</f>
        <v/>
      </c>
      <c r="G706" s="29" t="str">
        <f>IF(A706="","",IF(INV_Parinktys!$B$17=INV_Parinktys!$A$10,I705*( (1+rate)^(B706-B705)-1 ),I705*rate))</f>
        <v/>
      </c>
      <c r="H706" s="29" t="str">
        <f>IF(D706="","",SUM(G$1:G706))</f>
        <v/>
      </c>
      <c r="I706" s="29" t="str">
        <f t="shared" si="32"/>
        <v/>
      </c>
      <c r="J706" s="28" t="str">
        <f ca="1">_xlfn.IFNA(INDEX(Paskola_LNT!$I$2:$I$1000,MATCH(INV_Lentele!B706,Paskola_LNT!$B$2:$B$1000,0)),IF(AND(J705&lt;&gt;"",A706&lt;&gt;""),J705,""))</f>
        <v/>
      </c>
    </row>
    <row r="707" spans="1:10" x14ac:dyDescent="0.25">
      <c r="A707" s="16" t="str">
        <f>IF(I706="","",IF(A706&gt;='Investicijų skaičiuoklė'!$E$9*p,"",A706+1))</f>
        <v/>
      </c>
      <c r="B707" s="27" t="str">
        <f>IF(A707="","",IF(p=52,B706+7,IF(p=26,B706+14,IF(p=24,IF(MOD(A707,2)=0,EDATE('Investicijų skaičiuoklė'!$E$10,A707/2),B706+14),IF(DAY(DATE(YEAR('Investicijų skaičiuoklė'!$E$10),MONTH('Investicijų skaičiuoklė'!$E$10)+(A707-1)*(12/p),DAY('Investicijų skaičiuoklė'!$E$10)))&lt;&gt;DAY('Investicijų skaičiuoklė'!$E$10),DATE(YEAR('Investicijų skaičiuoklė'!$E$10),MONTH('Investicijų skaičiuoklė'!$E$10)+A707*(12/p)+1,0),DATE(YEAR('Investicijų skaičiuoklė'!$E$10),MONTH('Investicijų skaičiuoklė'!$E$10)+A707*(12/p),DAY('Investicijų skaičiuoklė'!$E$10)))))))</f>
        <v/>
      </c>
      <c r="C707" s="29" t="str">
        <f t="shared" si="33"/>
        <v/>
      </c>
      <c r="D707" s="29" t="str">
        <f t="shared" ref="D707:D770" si="34">IF(A707="","",A)</f>
        <v/>
      </c>
      <c r="E707" s="29" t="str">
        <f>IF(A707="","",A+SUM($D$2:D706))</f>
        <v/>
      </c>
      <c r="F707" s="29" t="str">
        <f>IF(A707="","",SUM(D$1:D707)+PV)</f>
        <v/>
      </c>
      <c r="G707" s="29" t="str">
        <f>IF(A707="","",IF(INV_Parinktys!$B$17=INV_Parinktys!$A$10,I706*( (1+rate)^(B707-B706)-1 ),I706*rate))</f>
        <v/>
      </c>
      <c r="H707" s="29" t="str">
        <f>IF(D707="","",SUM(G$1:G707))</f>
        <v/>
      </c>
      <c r="I707" s="29" t="str">
        <f t="shared" ref="I707:I770" si="35">IF(A707="","",I706+G707+D707)</f>
        <v/>
      </c>
      <c r="J707" s="28" t="str">
        <f ca="1">_xlfn.IFNA(INDEX(Paskola_LNT!$I$2:$I$1000,MATCH(INV_Lentele!B707,Paskola_LNT!$B$2:$B$1000,0)),IF(AND(J706&lt;&gt;"",A707&lt;&gt;""),J706,""))</f>
        <v/>
      </c>
    </row>
    <row r="708" spans="1:10" x14ac:dyDescent="0.25">
      <c r="A708" s="16" t="str">
        <f>IF(I707="","",IF(A707&gt;='Investicijų skaičiuoklė'!$E$9*p,"",A707+1))</f>
        <v/>
      </c>
      <c r="B708" s="27" t="str">
        <f>IF(A708="","",IF(p=52,B707+7,IF(p=26,B707+14,IF(p=24,IF(MOD(A708,2)=0,EDATE('Investicijų skaičiuoklė'!$E$10,A708/2),B707+14),IF(DAY(DATE(YEAR('Investicijų skaičiuoklė'!$E$10),MONTH('Investicijų skaičiuoklė'!$E$10)+(A708-1)*(12/p),DAY('Investicijų skaičiuoklė'!$E$10)))&lt;&gt;DAY('Investicijų skaičiuoklė'!$E$10),DATE(YEAR('Investicijų skaičiuoklė'!$E$10),MONTH('Investicijų skaičiuoklė'!$E$10)+A708*(12/p)+1,0),DATE(YEAR('Investicijų skaičiuoklė'!$E$10),MONTH('Investicijų skaičiuoklė'!$E$10)+A708*(12/p),DAY('Investicijų skaičiuoklė'!$E$10)))))))</f>
        <v/>
      </c>
      <c r="C708" s="29" t="str">
        <f t="shared" si="33"/>
        <v/>
      </c>
      <c r="D708" s="29" t="str">
        <f t="shared" si="34"/>
        <v/>
      </c>
      <c r="E708" s="29" t="str">
        <f>IF(A708="","",A+SUM($D$2:D707))</f>
        <v/>
      </c>
      <c r="F708" s="29" t="str">
        <f>IF(A708="","",SUM(D$1:D708)+PV)</f>
        <v/>
      </c>
      <c r="G708" s="29" t="str">
        <f>IF(A708="","",IF(INV_Parinktys!$B$17=INV_Parinktys!$A$10,I707*( (1+rate)^(B708-B707)-1 ),I707*rate))</f>
        <v/>
      </c>
      <c r="H708" s="29" t="str">
        <f>IF(D708="","",SUM(G$1:G708))</f>
        <v/>
      </c>
      <c r="I708" s="29" t="str">
        <f t="shared" si="35"/>
        <v/>
      </c>
      <c r="J708" s="28" t="str">
        <f ca="1">_xlfn.IFNA(INDEX(Paskola_LNT!$I$2:$I$1000,MATCH(INV_Lentele!B708,Paskola_LNT!$B$2:$B$1000,0)),IF(AND(J707&lt;&gt;"",A708&lt;&gt;""),J707,""))</f>
        <v/>
      </c>
    </row>
    <row r="709" spans="1:10" x14ac:dyDescent="0.25">
      <c r="A709" s="16" t="str">
        <f>IF(I708="","",IF(A708&gt;='Investicijų skaičiuoklė'!$E$9*p,"",A708+1))</f>
        <v/>
      </c>
      <c r="B709" s="27" t="str">
        <f>IF(A709="","",IF(p=52,B708+7,IF(p=26,B708+14,IF(p=24,IF(MOD(A709,2)=0,EDATE('Investicijų skaičiuoklė'!$E$10,A709/2),B708+14),IF(DAY(DATE(YEAR('Investicijų skaičiuoklė'!$E$10),MONTH('Investicijų skaičiuoklė'!$E$10)+(A709-1)*(12/p),DAY('Investicijų skaičiuoklė'!$E$10)))&lt;&gt;DAY('Investicijų skaičiuoklė'!$E$10),DATE(YEAR('Investicijų skaičiuoklė'!$E$10),MONTH('Investicijų skaičiuoklė'!$E$10)+A709*(12/p)+1,0),DATE(YEAR('Investicijų skaičiuoklė'!$E$10),MONTH('Investicijų skaičiuoklė'!$E$10)+A709*(12/p),DAY('Investicijų skaičiuoklė'!$E$10)))))))</f>
        <v/>
      </c>
      <c r="C709" s="29" t="str">
        <f t="shared" si="33"/>
        <v/>
      </c>
      <c r="D709" s="29" t="str">
        <f t="shared" si="34"/>
        <v/>
      </c>
      <c r="E709" s="29" t="str">
        <f>IF(A709="","",A+SUM($D$2:D708))</f>
        <v/>
      </c>
      <c r="F709" s="29" t="str">
        <f>IF(A709="","",SUM(D$1:D709)+PV)</f>
        <v/>
      </c>
      <c r="G709" s="29" t="str">
        <f>IF(A709="","",IF(INV_Parinktys!$B$17=INV_Parinktys!$A$10,I708*( (1+rate)^(B709-B708)-1 ),I708*rate))</f>
        <v/>
      </c>
      <c r="H709" s="29" t="str">
        <f>IF(D709="","",SUM(G$1:G709))</f>
        <v/>
      </c>
      <c r="I709" s="29" t="str">
        <f t="shared" si="35"/>
        <v/>
      </c>
      <c r="J709" s="28" t="str">
        <f ca="1">_xlfn.IFNA(INDEX(Paskola_LNT!$I$2:$I$1000,MATCH(INV_Lentele!B709,Paskola_LNT!$B$2:$B$1000,0)),IF(AND(J708&lt;&gt;"",A709&lt;&gt;""),J708,""))</f>
        <v/>
      </c>
    </row>
    <row r="710" spans="1:10" x14ac:dyDescent="0.25">
      <c r="A710" s="16" t="str">
        <f>IF(I709="","",IF(A709&gt;='Investicijų skaičiuoklė'!$E$9*p,"",A709+1))</f>
        <v/>
      </c>
      <c r="B710" s="27" t="str">
        <f>IF(A710="","",IF(p=52,B709+7,IF(p=26,B709+14,IF(p=24,IF(MOD(A710,2)=0,EDATE('Investicijų skaičiuoklė'!$E$10,A710/2),B709+14),IF(DAY(DATE(YEAR('Investicijų skaičiuoklė'!$E$10),MONTH('Investicijų skaičiuoklė'!$E$10)+(A710-1)*(12/p),DAY('Investicijų skaičiuoklė'!$E$10)))&lt;&gt;DAY('Investicijų skaičiuoklė'!$E$10),DATE(YEAR('Investicijų skaičiuoklė'!$E$10),MONTH('Investicijų skaičiuoklė'!$E$10)+A710*(12/p)+1,0),DATE(YEAR('Investicijų skaičiuoklė'!$E$10),MONTH('Investicijų skaičiuoklė'!$E$10)+A710*(12/p),DAY('Investicijų skaičiuoklė'!$E$10)))))))</f>
        <v/>
      </c>
      <c r="C710" s="29" t="str">
        <f t="shared" si="33"/>
        <v/>
      </c>
      <c r="D710" s="29" t="str">
        <f t="shared" si="34"/>
        <v/>
      </c>
      <c r="E710" s="29" t="str">
        <f>IF(A710="","",A+SUM($D$2:D709))</f>
        <v/>
      </c>
      <c r="F710" s="29" t="str">
        <f>IF(A710="","",SUM(D$1:D710)+PV)</f>
        <v/>
      </c>
      <c r="G710" s="29" t="str">
        <f>IF(A710="","",IF(INV_Parinktys!$B$17=INV_Parinktys!$A$10,I709*( (1+rate)^(B710-B709)-1 ),I709*rate))</f>
        <v/>
      </c>
      <c r="H710" s="29" t="str">
        <f>IF(D710="","",SUM(G$1:G710))</f>
        <v/>
      </c>
      <c r="I710" s="29" t="str">
        <f t="shared" si="35"/>
        <v/>
      </c>
      <c r="J710" s="28" t="str">
        <f ca="1">_xlfn.IFNA(INDEX(Paskola_LNT!$I$2:$I$1000,MATCH(INV_Lentele!B710,Paskola_LNT!$B$2:$B$1000,0)),IF(AND(J709&lt;&gt;"",A710&lt;&gt;""),J709,""))</f>
        <v/>
      </c>
    </row>
    <row r="711" spans="1:10" x14ac:dyDescent="0.25">
      <c r="A711" s="16" t="str">
        <f>IF(I710="","",IF(A710&gt;='Investicijų skaičiuoklė'!$E$9*p,"",A710+1))</f>
        <v/>
      </c>
      <c r="B711" s="27" t="str">
        <f>IF(A711="","",IF(p=52,B710+7,IF(p=26,B710+14,IF(p=24,IF(MOD(A711,2)=0,EDATE('Investicijų skaičiuoklė'!$E$10,A711/2),B710+14),IF(DAY(DATE(YEAR('Investicijų skaičiuoklė'!$E$10),MONTH('Investicijų skaičiuoklė'!$E$10)+(A711-1)*(12/p),DAY('Investicijų skaičiuoklė'!$E$10)))&lt;&gt;DAY('Investicijų skaičiuoklė'!$E$10),DATE(YEAR('Investicijų skaičiuoklė'!$E$10),MONTH('Investicijų skaičiuoklė'!$E$10)+A711*(12/p)+1,0),DATE(YEAR('Investicijų skaičiuoklė'!$E$10),MONTH('Investicijų skaičiuoklė'!$E$10)+A711*(12/p),DAY('Investicijų skaičiuoklė'!$E$10)))))))</f>
        <v/>
      </c>
      <c r="C711" s="29" t="str">
        <f t="shared" si="33"/>
        <v/>
      </c>
      <c r="D711" s="29" t="str">
        <f t="shared" si="34"/>
        <v/>
      </c>
      <c r="E711" s="29" t="str">
        <f>IF(A711="","",A+SUM($D$2:D710))</f>
        <v/>
      </c>
      <c r="F711" s="29" t="str">
        <f>IF(A711="","",SUM(D$1:D711)+PV)</f>
        <v/>
      </c>
      <c r="G711" s="29" t="str">
        <f>IF(A711="","",IF(INV_Parinktys!$B$17=INV_Parinktys!$A$10,I710*( (1+rate)^(B711-B710)-1 ),I710*rate))</f>
        <v/>
      </c>
      <c r="H711" s="29" t="str">
        <f>IF(D711="","",SUM(G$1:G711))</f>
        <v/>
      </c>
      <c r="I711" s="29" t="str">
        <f t="shared" si="35"/>
        <v/>
      </c>
      <c r="J711" s="28" t="str">
        <f ca="1">_xlfn.IFNA(INDEX(Paskola_LNT!$I$2:$I$1000,MATCH(INV_Lentele!B711,Paskola_LNT!$B$2:$B$1000,0)),IF(AND(J710&lt;&gt;"",A711&lt;&gt;""),J710,""))</f>
        <v/>
      </c>
    </row>
    <row r="712" spans="1:10" x14ac:dyDescent="0.25">
      <c r="A712" s="16" t="str">
        <f>IF(I711="","",IF(A711&gt;='Investicijų skaičiuoklė'!$E$9*p,"",A711+1))</f>
        <v/>
      </c>
      <c r="B712" s="27" t="str">
        <f>IF(A712="","",IF(p=52,B711+7,IF(p=26,B711+14,IF(p=24,IF(MOD(A712,2)=0,EDATE('Investicijų skaičiuoklė'!$E$10,A712/2),B711+14),IF(DAY(DATE(YEAR('Investicijų skaičiuoklė'!$E$10),MONTH('Investicijų skaičiuoklė'!$E$10)+(A712-1)*(12/p),DAY('Investicijų skaičiuoklė'!$E$10)))&lt;&gt;DAY('Investicijų skaičiuoklė'!$E$10),DATE(YEAR('Investicijų skaičiuoklė'!$E$10),MONTH('Investicijų skaičiuoklė'!$E$10)+A712*(12/p)+1,0),DATE(YEAR('Investicijų skaičiuoklė'!$E$10),MONTH('Investicijų skaičiuoklė'!$E$10)+A712*(12/p),DAY('Investicijų skaičiuoklė'!$E$10)))))))</f>
        <v/>
      </c>
      <c r="C712" s="29" t="str">
        <f t="shared" si="33"/>
        <v/>
      </c>
      <c r="D712" s="29" t="str">
        <f t="shared" si="34"/>
        <v/>
      </c>
      <c r="E712" s="29" t="str">
        <f>IF(A712="","",A+SUM($D$2:D711))</f>
        <v/>
      </c>
      <c r="F712" s="29" t="str">
        <f>IF(A712="","",SUM(D$1:D712)+PV)</f>
        <v/>
      </c>
      <c r="G712" s="29" t="str">
        <f>IF(A712="","",IF(INV_Parinktys!$B$17=INV_Parinktys!$A$10,I711*( (1+rate)^(B712-B711)-1 ),I711*rate))</f>
        <v/>
      </c>
      <c r="H712" s="29" t="str">
        <f>IF(D712="","",SUM(G$1:G712))</f>
        <v/>
      </c>
      <c r="I712" s="29" t="str">
        <f t="shared" si="35"/>
        <v/>
      </c>
      <c r="J712" s="28" t="str">
        <f ca="1">_xlfn.IFNA(INDEX(Paskola_LNT!$I$2:$I$1000,MATCH(INV_Lentele!B712,Paskola_LNT!$B$2:$B$1000,0)),IF(AND(J711&lt;&gt;"",A712&lt;&gt;""),J711,""))</f>
        <v/>
      </c>
    </row>
    <row r="713" spans="1:10" x14ac:dyDescent="0.25">
      <c r="A713" s="16" t="str">
        <f>IF(I712="","",IF(A712&gt;='Investicijų skaičiuoklė'!$E$9*p,"",A712+1))</f>
        <v/>
      </c>
      <c r="B713" s="27" t="str">
        <f>IF(A713="","",IF(p=52,B712+7,IF(p=26,B712+14,IF(p=24,IF(MOD(A713,2)=0,EDATE('Investicijų skaičiuoklė'!$E$10,A713/2),B712+14),IF(DAY(DATE(YEAR('Investicijų skaičiuoklė'!$E$10),MONTH('Investicijų skaičiuoklė'!$E$10)+(A713-1)*(12/p),DAY('Investicijų skaičiuoklė'!$E$10)))&lt;&gt;DAY('Investicijų skaičiuoklė'!$E$10),DATE(YEAR('Investicijų skaičiuoklė'!$E$10),MONTH('Investicijų skaičiuoklė'!$E$10)+A713*(12/p)+1,0),DATE(YEAR('Investicijų skaičiuoklė'!$E$10),MONTH('Investicijų skaičiuoklė'!$E$10)+A713*(12/p),DAY('Investicijų skaičiuoklė'!$E$10)))))))</f>
        <v/>
      </c>
      <c r="C713" s="29" t="str">
        <f t="shared" si="33"/>
        <v/>
      </c>
      <c r="D713" s="29" t="str">
        <f t="shared" si="34"/>
        <v/>
      </c>
      <c r="E713" s="29" t="str">
        <f>IF(A713="","",A+SUM($D$2:D712))</f>
        <v/>
      </c>
      <c r="F713" s="29" t="str">
        <f>IF(A713="","",SUM(D$1:D713)+PV)</f>
        <v/>
      </c>
      <c r="G713" s="29" t="str">
        <f>IF(A713="","",IF(INV_Parinktys!$B$17=INV_Parinktys!$A$10,I712*( (1+rate)^(B713-B712)-1 ),I712*rate))</f>
        <v/>
      </c>
      <c r="H713" s="29" t="str">
        <f>IF(D713="","",SUM(G$1:G713))</f>
        <v/>
      </c>
      <c r="I713" s="29" t="str">
        <f t="shared" si="35"/>
        <v/>
      </c>
      <c r="J713" s="28" t="str">
        <f ca="1">_xlfn.IFNA(INDEX(Paskola_LNT!$I$2:$I$1000,MATCH(INV_Lentele!B713,Paskola_LNT!$B$2:$B$1000,0)),IF(AND(J712&lt;&gt;"",A713&lt;&gt;""),J712,""))</f>
        <v/>
      </c>
    </row>
    <row r="714" spans="1:10" x14ac:dyDescent="0.25">
      <c r="A714" s="16" t="str">
        <f>IF(I713="","",IF(A713&gt;='Investicijų skaičiuoklė'!$E$9*p,"",A713+1))</f>
        <v/>
      </c>
      <c r="B714" s="27" t="str">
        <f>IF(A714="","",IF(p=52,B713+7,IF(p=26,B713+14,IF(p=24,IF(MOD(A714,2)=0,EDATE('Investicijų skaičiuoklė'!$E$10,A714/2),B713+14),IF(DAY(DATE(YEAR('Investicijų skaičiuoklė'!$E$10),MONTH('Investicijų skaičiuoklė'!$E$10)+(A714-1)*(12/p),DAY('Investicijų skaičiuoklė'!$E$10)))&lt;&gt;DAY('Investicijų skaičiuoklė'!$E$10),DATE(YEAR('Investicijų skaičiuoklė'!$E$10),MONTH('Investicijų skaičiuoklė'!$E$10)+A714*(12/p)+1,0),DATE(YEAR('Investicijų skaičiuoklė'!$E$10),MONTH('Investicijų skaičiuoklė'!$E$10)+A714*(12/p),DAY('Investicijų skaičiuoklė'!$E$10)))))))</f>
        <v/>
      </c>
      <c r="C714" s="29" t="str">
        <f t="shared" si="33"/>
        <v/>
      </c>
      <c r="D714" s="29" t="str">
        <f t="shared" si="34"/>
        <v/>
      </c>
      <c r="E714" s="29" t="str">
        <f>IF(A714="","",A+SUM($D$2:D713))</f>
        <v/>
      </c>
      <c r="F714" s="29" t="str">
        <f>IF(A714="","",SUM(D$1:D714)+PV)</f>
        <v/>
      </c>
      <c r="G714" s="29" t="str">
        <f>IF(A714="","",IF(INV_Parinktys!$B$17=INV_Parinktys!$A$10,I713*( (1+rate)^(B714-B713)-1 ),I713*rate))</f>
        <v/>
      </c>
      <c r="H714" s="29" t="str">
        <f>IF(D714="","",SUM(G$1:G714))</f>
        <v/>
      </c>
      <c r="I714" s="29" t="str">
        <f t="shared" si="35"/>
        <v/>
      </c>
      <c r="J714" s="28" t="str">
        <f ca="1">_xlfn.IFNA(INDEX(Paskola_LNT!$I$2:$I$1000,MATCH(INV_Lentele!B714,Paskola_LNT!$B$2:$B$1000,0)),IF(AND(J713&lt;&gt;"",A714&lt;&gt;""),J713,""))</f>
        <v/>
      </c>
    </row>
    <row r="715" spans="1:10" x14ac:dyDescent="0.25">
      <c r="A715" s="16" t="str">
        <f>IF(I714="","",IF(A714&gt;='Investicijų skaičiuoklė'!$E$9*p,"",A714+1))</f>
        <v/>
      </c>
      <c r="B715" s="27" t="str">
        <f>IF(A715="","",IF(p=52,B714+7,IF(p=26,B714+14,IF(p=24,IF(MOD(A715,2)=0,EDATE('Investicijų skaičiuoklė'!$E$10,A715/2),B714+14),IF(DAY(DATE(YEAR('Investicijų skaičiuoklė'!$E$10),MONTH('Investicijų skaičiuoklė'!$E$10)+(A715-1)*(12/p),DAY('Investicijų skaičiuoklė'!$E$10)))&lt;&gt;DAY('Investicijų skaičiuoklė'!$E$10),DATE(YEAR('Investicijų skaičiuoklė'!$E$10),MONTH('Investicijų skaičiuoklė'!$E$10)+A715*(12/p)+1,0),DATE(YEAR('Investicijų skaičiuoklė'!$E$10),MONTH('Investicijų skaičiuoklė'!$E$10)+A715*(12/p),DAY('Investicijų skaičiuoklė'!$E$10)))))))</f>
        <v/>
      </c>
      <c r="C715" s="29" t="str">
        <f t="shared" si="33"/>
        <v/>
      </c>
      <c r="D715" s="29" t="str">
        <f t="shared" si="34"/>
        <v/>
      </c>
      <c r="E715" s="29" t="str">
        <f>IF(A715="","",A+SUM($D$2:D714))</f>
        <v/>
      </c>
      <c r="F715" s="29" t="str">
        <f>IF(A715="","",SUM(D$1:D715)+PV)</f>
        <v/>
      </c>
      <c r="G715" s="29" t="str">
        <f>IF(A715="","",IF(INV_Parinktys!$B$17=INV_Parinktys!$A$10,I714*( (1+rate)^(B715-B714)-1 ),I714*rate))</f>
        <v/>
      </c>
      <c r="H715" s="29" t="str">
        <f>IF(D715="","",SUM(G$1:G715))</f>
        <v/>
      </c>
      <c r="I715" s="29" t="str">
        <f t="shared" si="35"/>
        <v/>
      </c>
      <c r="J715" s="28" t="str">
        <f ca="1">_xlfn.IFNA(INDEX(Paskola_LNT!$I$2:$I$1000,MATCH(INV_Lentele!B715,Paskola_LNT!$B$2:$B$1000,0)),IF(AND(J714&lt;&gt;"",A715&lt;&gt;""),J714,""))</f>
        <v/>
      </c>
    </row>
    <row r="716" spans="1:10" x14ac:dyDescent="0.25">
      <c r="A716" s="16" t="str">
        <f>IF(I715="","",IF(A715&gt;='Investicijų skaičiuoklė'!$E$9*p,"",A715+1))</f>
        <v/>
      </c>
      <c r="B716" s="27" t="str">
        <f>IF(A716="","",IF(p=52,B715+7,IF(p=26,B715+14,IF(p=24,IF(MOD(A716,2)=0,EDATE('Investicijų skaičiuoklė'!$E$10,A716/2),B715+14),IF(DAY(DATE(YEAR('Investicijų skaičiuoklė'!$E$10),MONTH('Investicijų skaičiuoklė'!$E$10)+(A716-1)*(12/p),DAY('Investicijų skaičiuoklė'!$E$10)))&lt;&gt;DAY('Investicijų skaičiuoklė'!$E$10),DATE(YEAR('Investicijų skaičiuoklė'!$E$10),MONTH('Investicijų skaičiuoklė'!$E$10)+A716*(12/p)+1,0),DATE(YEAR('Investicijų skaičiuoklė'!$E$10),MONTH('Investicijų skaičiuoklė'!$E$10)+A716*(12/p),DAY('Investicijų skaičiuoklė'!$E$10)))))))</f>
        <v/>
      </c>
      <c r="C716" s="29" t="str">
        <f t="shared" si="33"/>
        <v/>
      </c>
      <c r="D716" s="29" t="str">
        <f t="shared" si="34"/>
        <v/>
      </c>
      <c r="E716" s="29" t="str">
        <f>IF(A716="","",A+SUM($D$2:D715))</f>
        <v/>
      </c>
      <c r="F716" s="29" t="str">
        <f>IF(A716="","",SUM(D$1:D716)+PV)</f>
        <v/>
      </c>
      <c r="G716" s="29" t="str">
        <f>IF(A716="","",IF(INV_Parinktys!$B$17=INV_Parinktys!$A$10,I715*( (1+rate)^(B716-B715)-1 ),I715*rate))</f>
        <v/>
      </c>
      <c r="H716" s="29" t="str">
        <f>IF(D716="","",SUM(G$1:G716))</f>
        <v/>
      </c>
      <c r="I716" s="29" t="str">
        <f t="shared" si="35"/>
        <v/>
      </c>
      <c r="J716" s="28" t="str">
        <f ca="1">_xlfn.IFNA(INDEX(Paskola_LNT!$I$2:$I$1000,MATCH(INV_Lentele!B716,Paskola_LNT!$B$2:$B$1000,0)),IF(AND(J715&lt;&gt;"",A716&lt;&gt;""),J715,""))</f>
        <v/>
      </c>
    </row>
    <row r="717" spans="1:10" x14ac:dyDescent="0.25">
      <c r="A717" s="16" t="str">
        <f>IF(I716="","",IF(A716&gt;='Investicijų skaičiuoklė'!$E$9*p,"",A716+1))</f>
        <v/>
      </c>
      <c r="B717" s="27" t="str">
        <f>IF(A717="","",IF(p=52,B716+7,IF(p=26,B716+14,IF(p=24,IF(MOD(A717,2)=0,EDATE('Investicijų skaičiuoklė'!$E$10,A717/2),B716+14),IF(DAY(DATE(YEAR('Investicijų skaičiuoklė'!$E$10),MONTH('Investicijų skaičiuoklė'!$E$10)+(A717-1)*(12/p),DAY('Investicijų skaičiuoklė'!$E$10)))&lt;&gt;DAY('Investicijų skaičiuoklė'!$E$10),DATE(YEAR('Investicijų skaičiuoklė'!$E$10),MONTH('Investicijų skaičiuoklė'!$E$10)+A717*(12/p)+1,0),DATE(YEAR('Investicijų skaičiuoklė'!$E$10),MONTH('Investicijų skaičiuoklė'!$E$10)+A717*(12/p),DAY('Investicijų skaičiuoklė'!$E$10)))))))</f>
        <v/>
      </c>
      <c r="C717" s="29" t="str">
        <f t="shared" si="33"/>
        <v/>
      </c>
      <c r="D717" s="29" t="str">
        <f t="shared" si="34"/>
        <v/>
      </c>
      <c r="E717" s="29" t="str">
        <f>IF(A717="","",A+SUM($D$2:D716))</f>
        <v/>
      </c>
      <c r="F717" s="29" t="str">
        <f>IF(A717="","",SUM(D$1:D717)+PV)</f>
        <v/>
      </c>
      <c r="G717" s="29" t="str">
        <f>IF(A717="","",IF(INV_Parinktys!$B$17=INV_Parinktys!$A$10,I716*( (1+rate)^(B717-B716)-1 ),I716*rate))</f>
        <v/>
      </c>
      <c r="H717" s="29" t="str">
        <f>IF(D717="","",SUM(G$1:G717))</f>
        <v/>
      </c>
      <c r="I717" s="29" t="str">
        <f t="shared" si="35"/>
        <v/>
      </c>
      <c r="J717" s="28" t="str">
        <f ca="1">_xlfn.IFNA(INDEX(Paskola_LNT!$I$2:$I$1000,MATCH(INV_Lentele!B717,Paskola_LNT!$B$2:$B$1000,0)),IF(AND(J716&lt;&gt;"",A717&lt;&gt;""),J716,""))</f>
        <v/>
      </c>
    </row>
    <row r="718" spans="1:10" x14ac:dyDescent="0.25">
      <c r="A718" s="16" t="str">
        <f>IF(I717="","",IF(A717&gt;='Investicijų skaičiuoklė'!$E$9*p,"",A717+1))</f>
        <v/>
      </c>
      <c r="B718" s="27" t="str">
        <f>IF(A718="","",IF(p=52,B717+7,IF(p=26,B717+14,IF(p=24,IF(MOD(A718,2)=0,EDATE('Investicijų skaičiuoklė'!$E$10,A718/2),B717+14),IF(DAY(DATE(YEAR('Investicijų skaičiuoklė'!$E$10),MONTH('Investicijų skaičiuoklė'!$E$10)+(A718-1)*(12/p),DAY('Investicijų skaičiuoklė'!$E$10)))&lt;&gt;DAY('Investicijų skaičiuoklė'!$E$10),DATE(YEAR('Investicijų skaičiuoklė'!$E$10),MONTH('Investicijų skaičiuoklė'!$E$10)+A718*(12/p)+1,0),DATE(YEAR('Investicijų skaičiuoklė'!$E$10),MONTH('Investicijų skaičiuoklė'!$E$10)+A718*(12/p),DAY('Investicijų skaičiuoklė'!$E$10)))))))</f>
        <v/>
      </c>
      <c r="C718" s="29" t="str">
        <f t="shared" si="33"/>
        <v/>
      </c>
      <c r="D718" s="29" t="str">
        <f t="shared" si="34"/>
        <v/>
      </c>
      <c r="E718" s="29" t="str">
        <f>IF(A718="","",A+SUM($D$2:D717))</f>
        <v/>
      </c>
      <c r="F718" s="29" t="str">
        <f>IF(A718="","",SUM(D$1:D718)+PV)</f>
        <v/>
      </c>
      <c r="G718" s="29" t="str">
        <f>IF(A718="","",IF(INV_Parinktys!$B$17=INV_Parinktys!$A$10,I717*( (1+rate)^(B718-B717)-1 ),I717*rate))</f>
        <v/>
      </c>
      <c r="H718" s="29" t="str">
        <f>IF(D718="","",SUM(G$1:G718))</f>
        <v/>
      </c>
      <c r="I718" s="29" t="str">
        <f t="shared" si="35"/>
        <v/>
      </c>
      <c r="J718" s="28" t="str">
        <f ca="1">_xlfn.IFNA(INDEX(Paskola_LNT!$I$2:$I$1000,MATCH(INV_Lentele!B718,Paskola_LNT!$B$2:$B$1000,0)),IF(AND(J717&lt;&gt;"",A718&lt;&gt;""),J717,""))</f>
        <v/>
      </c>
    </row>
    <row r="719" spans="1:10" x14ac:dyDescent="0.25">
      <c r="A719" s="16" t="str">
        <f>IF(I718="","",IF(A718&gt;='Investicijų skaičiuoklė'!$E$9*p,"",A718+1))</f>
        <v/>
      </c>
      <c r="B719" s="27" t="str">
        <f>IF(A719="","",IF(p=52,B718+7,IF(p=26,B718+14,IF(p=24,IF(MOD(A719,2)=0,EDATE('Investicijų skaičiuoklė'!$E$10,A719/2),B718+14),IF(DAY(DATE(YEAR('Investicijų skaičiuoklė'!$E$10),MONTH('Investicijų skaičiuoklė'!$E$10)+(A719-1)*(12/p),DAY('Investicijų skaičiuoklė'!$E$10)))&lt;&gt;DAY('Investicijų skaičiuoklė'!$E$10),DATE(YEAR('Investicijų skaičiuoklė'!$E$10),MONTH('Investicijų skaičiuoklė'!$E$10)+A719*(12/p)+1,0),DATE(YEAR('Investicijų skaičiuoklė'!$E$10),MONTH('Investicijų skaičiuoklė'!$E$10)+A719*(12/p),DAY('Investicijų skaičiuoklė'!$E$10)))))))</f>
        <v/>
      </c>
      <c r="C719" s="29" t="str">
        <f t="shared" si="33"/>
        <v/>
      </c>
      <c r="D719" s="29" t="str">
        <f t="shared" si="34"/>
        <v/>
      </c>
      <c r="E719" s="29" t="str">
        <f>IF(A719="","",A+SUM($D$2:D718))</f>
        <v/>
      </c>
      <c r="F719" s="29" t="str">
        <f>IF(A719="","",SUM(D$1:D719)+PV)</f>
        <v/>
      </c>
      <c r="G719" s="29" t="str">
        <f>IF(A719="","",IF(INV_Parinktys!$B$17=INV_Parinktys!$A$10,I718*( (1+rate)^(B719-B718)-1 ),I718*rate))</f>
        <v/>
      </c>
      <c r="H719" s="29" t="str">
        <f>IF(D719="","",SUM(G$1:G719))</f>
        <v/>
      </c>
      <c r="I719" s="29" t="str">
        <f t="shared" si="35"/>
        <v/>
      </c>
      <c r="J719" s="28" t="str">
        <f ca="1">_xlfn.IFNA(INDEX(Paskola_LNT!$I$2:$I$1000,MATCH(INV_Lentele!B719,Paskola_LNT!$B$2:$B$1000,0)),IF(AND(J718&lt;&gt;"",A719&lt;&gt;""),J718,""))</f>
        <v/>
      </c>
    </row>
    <row r="720" spans="1:10" x14ac:dyDescent="0.25">
      <c r="A720" s="16" t="str">
        <f>IF(I719="","",IF(A719&gt;='Investicijų skaičiuoklė'!$E$9*p,"",A719+1))</f>
        <v/>
      </c>
      <c r="B720" s="27" t="str">
        <f>IF(A720="","",IF(p=52,B719+7,IF(p=26,B719+14,IF(p=24,IF(MOD(A720,2)=0,EDATE('Investicijų skaičiuoklė'!$E$10,A720/2),B719+14),IF(DAY(DATE(YEAR('Investicijų skaičiuoklė'!$E$10),MONTH('Investicijų skaičiuoklė'!$E$10)+(A720-1)*(12/p),DAY('Investicijų skaičiuoklė'!$E$10)))&lt;&gt;DAY('Investicijų skaičiuoklė'!$E$10),DATE(YEAR('Investicijų skaičiuoklė'!$E$10),MONTH('Investicijų skaičiuoklė'!$E$10)+A720*(12/p)+1,0),DATE(YEAR('Investicijų skaičiuoklė'!$E$10),MONTH('Investicijų skaičiuoklė'!$E$10)+A720*(12/p),DAY('Investicijų skaičiuoklė'!$E$10)))))))</f>
        <v/>
      </c>
      <c r="C720" s="29" t="str">
        <f t="shared" si="33"/>
        <v/>
      </c>
      <c r="D720" s="29" t="str">
        <f t="shared" si="34"/>
        <v/>
      </c>
      <c r="E720" s="29" t="str">
        <f>IF(A720="","",A+SUM($D$2:D719))</f>
        <v/>
      </c>
      <c r="F720" s="29" t="str">
        <f>IF(A720="","",SUM(D$1:D720)+PV)</f>
        <v/>
      </c>
      <c r="G720" s="29" t="str">
        <f>IF(A720="","",IF(INV_Parinktys!$B$17=INV_Parinktys!$A$10,I719*( (1+rate)^(B720-B719)-1 ),I719*rate))</f>
        <v/>
      </c>
      <c r="H720" s="29" t="str">
        <f>IF(D720="","",SUM(G$1:G720))</f>
        <v/>
      </c>
      <c r="I720" s="29" t="str">
        <f t="shared" si="35"/>
        <v/>
      </c>
      <c r="J720" s="28" t="str">
        <f ca="1">_xlfn.IFNA(INDEX(Paskola_LNT!$I$2:$I$1000,MATCH(INV_Lentele!B720,Paskola_LNT!$B$2:$B$1000,0)),IF(AND(J719&lt;&gt;"",A720&lt;&gt;""),J719,""))</f>
        <v/>
      </c>
    </row>
    <row r="721" spans="1:10" x14ac:dyDescent="0.25">
      <c r="A721" s="16" t="str">
        <f>IF(I720="","",IF(A720&gt;='Investicijų skaičiuoklė'!$E$9*p,"",A720+1))</f>
        <v/>
      </c>
      <c r="B721" s="27" t="str">
        <f>IF(A721="","",IF(p=52,B720+7,IF(p=26,B720+14,IF(p=24,IF(MOD(A721,2)=0,EDATE('Investicijų skaičiuoklė'!$E$10,A721/2),B720+14),IF(DAY(DATE(YEAR('Investicijų skaičiuoklė'!$E$10),MONTH('Investicijų skaičiuoklė'!$E$10)+(A721-1)*(12/p),DAY('Investicijų skaičiuoklė'!$E$10)))&lt;&gt;DAY('Investicijų skaičiuoklė'!$E$10),DATE(YEAR('Investicijų skaičiuoklė'!$E$10),MONTH('Investicijų skaičiuoklė'!$E$10)+A721*(12/p)+1,0),DATE(YEAR('Investicijų skaičiuoklė'!$E$10),MONTH('Investicijų skaičiuoklė'!$E$10)+A721*(12/p),DAY('Investicijų skaičiuoklė'!$E$10)))))))</f>
        <v/>
      </c>
      <c r="C721" s="29" t="str">
        <f t="shared" si="33"/>
        <v/>
      </c>
      <c r="D721" s="29" t="str">
        <f t="shared" si="34"/>
        <v/>
      </c>
      <c r="E721" s="29" t="str">
        <f>IF(A721="","",A+SUM($D$2:D720))</f>
        <v/>
      </c>
      <c r="F721" s="29" t="str">
        <f>IF(A721="","",SUM(D$1:D721)+PV)</f>
        <v/>
      </c>
      <c r="G721" s="29" t="str">
        <f>IF(A721="","",IF(INV_Parinktys!$B$17=INV_Parinktys!$A$10,I720*( (1+rate)^(B721-B720)-1 ),I720*rate))</f>
        <v/>
      </c>
      <c r="H721" s="29" t="str">
        <f>IF(D721="","",SUM(G$1:G721))</f>
        <v/>
      </c>
      <c r="I721" s="29" t="str">
        <f t="shared" si="35"/>
        <v/>
      </c>
      <c r="J721" s="28" t="str">
        <f ca="1">_xlfn.IFNA(INDEX(Paskola_LNT!$I$2:$I$1000,MATCH(INV_Lentele!B721,Paskola_LNT!$B$2:$B$1000,0)),IF(AND(J720&lt;&gt;"",A721&lt;&gt;""),J720,""))</f>
        <v/>
      </c>
    </row>
    <row r="722" spans="1:10" x14ac:dyDescent="0.25">
      <c r="A722" s="16" t="str">
        <f>IF(I721="","",IF(A721&gt;='Investicijų skaičiuoklė'!$E$9*p,"",A721+1))</f>
        <v/>
      </c>
      <c r="B722" s="27" t="str">
        <f>IF(A722="","",IF(p=52,B721+7,IF(p=26,B721+14,IF(p=24,IF(MOD(A722,2)=0,EDATE('Investicijų skaičiuoklė'!$E$10,A722/2),B721+14),IF(DAY(DATE(YEAR('Investicijų skaičiuoklė'!$E$10),MONTH('Investicijų skaičiuoklė'!$E$10)+(A722-1)*(12/p),DAY('Investicijų skaičiuoklė'!$E$10)))&lt;&gt;DAY('Investicijų skaičiuoklė'!$E$10),DATE(YEAR('Investicijų skaičiuoklė'!$E$10),MONTH('Investicijų skaičiuoklė'!$E$10)+A722*(12/p)+1,0),DATE(YEAR('Investicijų skaičiuoklė'!$E$10),MONTH('Investicijų skaičiuoklė'!$E$10)+A722*(12/p),DAY('Investicijų skaičiuoklė'!$E$10)))))))</f>
        <v/>
      </c>
      <c r="C722" s="29" t="str">
        <f t="shared" si="33"/>
        <v/>
      </c>
      <c r="D722" s="29" t="str">
        <f t="shared" si="34"/>
        <v/>
      </c>
      <c r="E722" s="29" t="str">
        <f>IF(A722="","",A+SUM($D$2:D721))</f>
        <v/>
      </c>
      <c r="F722" s="29" t="str">
        <f>IF(A722="","",SUM(D$1:D722)+PV)</f>
        <v/>
      </c>
      <c r="G722" s="29" t="str">
        <f>IF(A722="","",IF(INV_Parinktys!$B$17=INV_Parinktys!$A$10,I721*( (1+rate)^(B722-B721)-1 ),I721*rate))</f>
        <v/>
      </c>
      <c r="H722" s="29" t="str">
        <f>IF(D722="","",SUM(G$1:G722))</f>
        <v/>
      </c>
      <c r="I722" s="29" t="str">
        <f t="shared" si="35"/>
        <v/>
      </c>
      <c r="J722" s="28" t="str">
        <f ca="1">_xlfn.IFNA(INDEX(Paskola_LNT!$I$2:$I$1000,MATCH(INV_Lentele!B722,Paskola_LNT!$B$2:$B$1000,0)),IF(AND(J721&lt;&gt;"",A722&lt;&gt;""),J721,""))</f>
        <v/>
      </c>
    </row>
    <row r="723" spans="1:10" x14ac:dyDescent="0.25">
      <c r="A723" s="16" t="str">
        <f>IF(I722="","",IF(A722&gt;='Investicijų skaičiuoklė'!$E$9*p,"",A722+1))</f>
        <v/>
      </c>
      <c r="B723" s="27" t="str">
        <f>IF(A723="","",IF(p=52,B722+7,IF(p=26,B722+14,IF(p=24,IF(MOD(A723,2)=0,EDATE('Investicijų skaičiuoklė'!$E$10,A723/2),B722+14),IF(DAY(DATE(YEAR('Investicijų skaičiuoklė'!$E$10),MONTH('Investicijų skaičiuoklė'!$E$10)+(A723-1)*(12/p),DAY('Investicijų skaičiuoklė'!$E$10)))&lt;&gt;DAY('Investicijų skaičiuoklė'!$E$10),DATE(YEAR('Investicijų skaičiuoklė'!$E$10),MONTH('Investicijų skaičiuoklė'!$E$10)+A723*(12/p)+1,0),DATE(YEAR('Investicijų skaičiuoklė'!$E$10),MONTH('Investicijų skaičiuoklė'!$E$10)+A723*(12/p),DAY('Investicijų skaičiuoklė'!$E$10)))))))</f>
        <v/>
      </c>
      <c r="C723" s="29" t="str">
        <f t="shared" si="33"/>
        <v/>
      </c>
      <c r="D723" s="29" t="str">
        <f t="shared" si="34"/>
        <v/>
      </c>
      <c r="E723" s="29" t="str">
        <f>IF(A723="","",A+SUM($D$2:D722))</f>
        <v/>
      </c>
      <c r="F723" s="29" t="str">
        <f>IF(A723="","",SUM(D$1:D723)+PV)</f>
        <v/>
      </c>
      <c r="G723" s="29" t="str">
        <f>IF(A723="","",IF(INV_Parinktys!$B$17=INV_Parinktys!$A$10,I722*( (1+rate)^(B723-B722)-1 ),I722*rate))</f>
        <v/>
      </c>
      <c r="H723" s="29" t="str">
        <f>IF(D723="","",SUM(G$1:G723))</f>
        <v/>
      </c>
      <c r="I723" s="29" t="str">
        <f t="shared" si="35"/>
        <v/>
      </c>
      <c r="J723" s="28" t="str">
        <f ca="1">_xlfn.IFNA(INDEX(Paskola_LNT!$I$2:$I$1000,MATCH(INV_Lentele!B723,Paskola_LNT!$B$2:$B$1000,0)),IF(AND(J722&lt;&gt;"",A723&lt;&gt;""),J722,""))</f>
        <v/>
      </c>
    </row>
    <row r="724" spans="1:10" x14ac:dyDescent="0.25">
      <c r="A724" s="16" t="str">
        <f>IF(I723="","",IF(A723&gt;='Investicijų skaičiuoklė'!$E$9*p,"",A723+1))</f>
        <v/>
      </c>
      <c r="B724" s="27" t="str">
        <f>IF(A724="","",IF(p=52,B723+7,IF(p=26,B723+14,IF(p=24,IF(MOD(A724,2)=0,EDATE('Investicijų skaičiuoklė'!$E$10,A724/2),B723+14),IF(DAY(DATE(YEAR('Investicijų skaičiuoklė'!$E$10),MONTH('Investicijų skaičiuoklė'!$E$10)+(A724-1)*(12/p),DAY('Investicijų skaičiuoklė'!$E$10)))&lt;&gt;DAY('Investicijų skaičiuoklė'!$E$10),DATE(YEAR('Investicijų skaičiuoklė'!$E$10),MONTH('Investicijų skaičiuoklė'!$E$10)+A724*(12/p)+1,0),DATE(YEAR('Investicijų skaičiuoklė'!$E$10),MONTH('Investicijų skaičiuoklė'!$E$10)+A724*(12/p),DAY('Investicijų skaičiuoklė'!$E$10)))))))</f>
        <v/>
      </c>
      <c r="C724" s="29" t="str">
        <f t="shared" si="33"/>
        <v/>
      </c>
      <c r="D724" s="29" t="str">
        <f t="shared" si="34"/>
        <v/>
      </c>
      <c r="E724" s="29" t="str">
        <f>IF(A724="","",A+SUM($D$2:D723))</f>
        <v/>
      </c>
      <c r="F724" s="29" t="str">
        <f>IF(A724="","",SUM(D$1:D724)+PV)</f>
        <v/>
      </c>
      <c r="G724" s="29" t="str">
        <f>IF(A724="","",IF(INV_Parinktys!$B$17=INV_Parinktys!$A$10,I723*( (1+rate)^(B724-B723)-1 ),I723*rate))</f>
        <v/>
      </c>
      <c r="H724" s="29" t="str">
        <f>IF(D724="","",SUM(G$1:G724))</f>
        <v/>
      </c>
      <c r="I724" s="29" t="str">
        <f t="shared" si="35"/>
        <v/>
      </c>
      <c r="J724" s="28" t="str">
        <f ca="1">_xlfn.IFNA(INDEX(Paskola_LNT!$I$2:$I$1000,MATCH(INV_Lentele!B724,Paskola_LNT!$B$2:$B$1000,0)),IF(AND(J723&lt;&gt;"",A724&lt;&gt;""),J723,""))</f>
        <v/>
      </c>
    </row>
    <row r="725" spans="1:10" x14ac:dyDescent="0.25">
      <c r="A725" s="16" t="str">
        <f>IF(I724="","",IF(A724&gt;='Investicijų skaičiuoklė'!$E$9*p,"",A724+1))</f>
        <v/>
      </c>
      <c r="B725" s="27" t="str">
        <f>IF(A725="","",IF(p=52,B724+7,IF(p=26,B724+14,IF(p=24,IF(MOD(A725,2)=0,EDATE('Investicijų skaičiuoklė'!$E$10,A725/2),B724+14),IF(DAY(DATE(YEAR('Investicijų skaičiuoklė'!$E$10),MONTH('Investicijų skaičiuoklė'!$E$10)+(A725-1)*(12/p),DAY('Investicijų skaičiuoklė'!$E$10)))&lt;&gt;DAY('Investicijų skaičiuoklė'!$E$10),DATE(YEAR('Investicijų skaičiuoklė'!$E$10),MONTH('Investicijų skaičiuoklė'!$E$10)+A725*(12/p)+1,0),DATE(YEAR('Investicijų skaičiuoklė'!$E$10),MONTH('Investicijų skaičiuoklė'!$E$10)+A725*(12/p),DAY('Investicijų skaičiuoklė'!$E$10)))))))</f>
        <v/>
      </c>
      <c r="C725" s="29" t="str">
        <f t="shared" si="33"/>
        <v/>
      </c>
      <c r="D725" s="29" t="str">
        <f t="shared" si="34"/>
        <v/>
      </c>
      <c r="E725" s="29" t="str">
        <f>IF(A725="","",A+SUM($D$2:D724))</f>
        <v/>
      </c>
      <c r="F725" s="29" t="str">
        <f>IF(A725="","",SUM(D$1:D725)+PV)</f>
        <v/>
      </c>
      <c r="G725" s="29" t="str">
        <f>IF(A725="","",IF(INV_Parinktys!$B$17=INV_Parinktys!$A$10,I724*( (1+rate)^(B725-B724)-1 ),I724*rate))</f>
        <v/>
      </c>
      <c r="H725" s="29" t="str">
        <f>IF(D725="","",SUM(G$1:G725))</f>
        <v/>
      </c>
      <c r="I725" s="29" t="str">
        <f t="shared" si="35"/>
        <v/>
      </c>
      <c r="J725" s="28" t="str">
        <f ca="1">_xlfn.IFNA(INDEX(Paskola_LNT!$I$2:$I$1000,MATCH(INV_Lentele!B725,Paskola_LNT!$B$2:$B$1000,0)),IF(AND(J724&lt;&gt;"",A725&lt;&gt;""),J724,""))</f>
        <v/>
      </c>
    </row>
    <row r="726" spans="1:10" x14ac:dyDescent="0.25">
      <c r="A726" s="16" t="str">
        <f>IF(I725="","",IF(A725&gt;='Investicijų skaičiuoklė'!$E$9*p,"",A725+1))</f>
        <v/>
      </c>
      <c r="B726" s="27" t="str">
        <f>IF(A726="","",IF(p=52,B725+7,IF(p=26,B725+14,IF(p=24,IF(MOD(A726,2)=0,EDATE('Investicijų skaičiuoklė'!$E$10,A726/2),B725+14),IF(DAY(DATE(YEAR('Investicijų skaičiuoklė'!$E$10),MONTH('Investicijų skaičiuoklė'!$E$10)+(A726-1)*(12/p),DAY('Investicijų skaičiuoklė'!$E$10)))&lt;&gt;DAY('Investicijų skaičiuoklė'!$E$10),DATE(YEAR('Investicijų skaičiuoklė'!$E$10),MONTH('Investicijų skaičiuoklė'!$E$10)+A726*(12/p)+1,0),DATE(YEAR('Investicijų skaičiuoklė'!$E$10),MONTH('Investicijų skaičiuoklė'!$E$10)+A726*(12/p),DAY('Investicijų skaičiuoklė'!$E$10)))))))</f>
        <v/>
      </c>
      <c r="C726" s="29" t="str">
        <f t="shared" si="33"/>
        <v/>
      </c>
      <c r="D726" s="29" t="str">
        <f t="shared" si="34"/>
        <v/>
      </c>
      <c r="E726" s="29" t="str">
        <f>IF(A726="","",A+SUM($D$2:D725))</f>
        <v/>
      </c>
      <c r="F726" s="29" t="str">
        <f>IF(A726="","",SUM(D$1:D726)+PV)</f>
        <v/>
      </c>
      <c r="G726" s="29" t="str">
        <f>IF(A726="","",IF(INV_Parinktys!$B$17=INV_Parinktys!$A$10,I725*( (1+rate)^(B726-B725)-1 ),I725*rate))</f>
        <v/>
      </c>
      <c r="H726" s="29" t="str">
        <f>IF(D726="","",SUM(G$1:G726))</f>
        <v/>
      </c>
      <c r="I726" s="29" t="str">
        <f t="shared" si="35"/>
        <v/>
      </c>
      <c r="J726" s="28" t="str">
        <f ca="1">_xlfn.IFNA(INDEX(Paskola_LNT!$I$2:$I$1000,MATCH(INV_Lentele!B726,Paskola_LNT!$B$2:$B$1000,0)),IF(AND(J725&lt;&gt;"",A726&lt;&gt;""),J725,""))</f>
        <v/>
      </c>
    </row>
    <row r="727" spans="1:10" x14ac:dyDescent="0.25">
      <c r="A727" s="16" t="str">
        <f>IF(I726="","",IF(A726&gt;='Investicijų skaičiuoklė'!$E$9*p,"",A726+1))</f>
        <v/>
      </c>
      <c r="B727" s="27" t="str">
        <f>IF(A727="","",IF(p=52,B726+7,IF(p=26,B726+14,IF(p=24,IF(MOD(A727,2)=0,EDATE('Investicijų skaičiuoklė'!$E$10,A727/2),B726+14),IF(DAY(DATE(YEAR('Investicijų skaičiuoklė'!$E$10),MONTH('Investicijų skaičiuoklė'!$E$10)+(A727-1)*(12/p),DAY('Investicijų skaičiuoklė'!$E$10)))&lt;&gt;DAY('Investicijų skaičiuoklė'!$E$10),DATE(YEAR('Investicijų skaičiuoklė'!$E$10),MONTH('Investicijų skaičiuoklė'!$E$10)+A727*(12/p)+1,0),DATE(YEAR('Investicijų skaičiuoklė'!$E$10),MONTH('Investicijų skaičiuoklė'!$E$10)+A727*(12/p),DAY('Investicijų skaičiuoklė'!$E$10)))))))</f>
        <v/>
      </c>
      <c r="C727" s="29" t="str">
        <f t="shared" si="33"/>
        <v/>
      </c>
      <c r="D727" s="29" t="str">
        <f t="shared" si="34"/>
        <v/>
      </c>
      <c r="E727" s="29" t="str">
        <f>IF(A727="","",A+SUM($D$2:D726))</f>
        <v/>
      </c>
      <c r="F727" s="29" t="str">
        <f>IF(A727="","",SUM(D$1:D727)+PV)</f>
        <v/>
      </c>
      <c r="G727" s="29" t="str">
        <f>IF(A727="","",IF(INV_Parinktys!$B$17=INV_Parinktys!$A$10,I726*( (1+rate)^(B727-B726)-1 ),I726*rate))</f>
        <v/>
      </c>
      <c r="H727" s="29" t="str">
        <f>IF(D727="","",SUM(G$1:G727))</f>
        <v/>
      </c>
      <c r="I727" s="29" t="str">
        <f t="shared" si="35"/>
        <v/>
      </c>
      <c r="J727" s="28" t="str">
        <f ca="1">_xlfn.IFNA(INDEX(Paskola_LNT!$I$2:$I$1000,MATCH(INV_Lentele!B727,Paskola_LNT!$B$2:$B$1000,0)),IF(AND(J726&lt;&gt;"",A727&lt;&gt;""),J726,""))</f>
        <v/>
      </c>
    </row>
    <row r="728" spans="1:10" x14ac:dyDescent="0.25">
      <c r="A728" s="16" t="str">
        <f>IF(I727="","",IF(A727&gt;='Investicijų skaičiuoklė'!$E$9*p,"",A727+1))</f>
        <v/>
      </c>
      <c r="B728" s="27" t="str">
        <f>IF(A728="","",IF(p=52,B727+7,IF(p=26,B727+14,IF(p=24,IF(MOD(A728,2)=0,EDATE('Investicijų skaičiuoklė'!$E$10,A728/2),B727+14),IF(DAY(DATE(YEAR('Investicijų skaičiuoklė'!$E$10),MONTH('Investicijų skaičiuoklė'!$E$10)+(A728-1)*(12/p),DAY('Investicijų skaičiuoklė'!$E$10)))&lt;&gt;DAY('Investicijų skaičiuoklė'!$E$10),DATE(YEAR('Investicijų skaičiuoklė'!$E$10),MONTH('Investicijų skaičiuoklė'!$E$10)+A728*(12/p)+1,0),DATE(YEAR('Investicijų skaičiuoklė'!$E$10),MONTH('Investicijų skaičiuoklė'!$E$10)+A728*(12/p),DAY('Investicijų skaičiuoklė'!$E$10)))))))</f>
        <v/>
      </c>
      <c r="C728" s="29" t="str">
        <f t="shared" si="33"/>
        <v/>
      </c>
      <c r="D728" s="29" t="str">
        <f t="shared" si="34"/>
        <v/>
      </c>
      <c r="E728" s="29" t="str">
        <f>IF(A728="","",A+SUM($D$2:D727))</f>
        <v/>
      </c>
      <c r="F728" s="29" t="str">
        <f>IF(A728="","",SUM(D$1:D728)+PV)</f>
        <v/>
      </c>
      <c r="G728" s="29" t="str">
        <f>IF(A728="","",IF(INV_Parinktys!$B$17=INV_Parinktys!$A$10,I727*( (1+rate)^(B728-B727)-1 ),I727*rate))</f>
        <v/>
      </c>
      <c r="H728" s="29" t="str">
        <f>IF(D728="","",SUM(G$1:G728))</f>
        <v/>
      </c>
      <c r="I728" s="29" t="str">
        <f t="shared" si="35"/>
        <v/>
      </c>
      <c r="J728" s="28" t="str">
        <f ca="1">_xlfn.IFNA(INDEX(Paskola_LNT!$I$2:$I$1000,MATCH(INV_Lentele!B728,Paskola_LNT!$B$2:$B$1000,0)),IF(AND(J727&lt;&gt;"",A728&lt;&gt;""),J727,""))</f>
        <v/>
      </c>
    </row>
    <row r="729" spans="1:10" x14ac:dyDescent="0.25">
      <c r="A729" s="16" t="str">
        <f>IF(I728="","",IF(A728&gt;='Investicijų skaičiuoklė'!$E$9*p,"",A728+1))</f>
        <v/>
      </c>
      <c r="B729" s="27" t="str">
        <f>IF(A729="","",IF(p=52,B728+7,IF(p=26,B728+14,IF(p=24,IF(MOD(A729,2)=0,EDATE('Investicijų skaičiuoklė'!$E$10,A729/2),B728+14),IF(DAY(DATE(YEAR('Investicijų skaičiuoklė'!$E$10),MONTH('Investicijų skaičiuoklė'!$E$10)+(A729-1)*(12/p),DAY('Investicijų skaičiuoklė'!$E$10)))&lt;&gt;DAY('Investicijų skaičiuoklė'!$E$10),DATE(YEAR('Investicijų skaičiuoklė'!$E$10),MONTH('Investicijų skaičiuoklė'!$E$10)+A729*(12/p)+1,0),DATE(YEAR('Investicijų skaičiuoklė'!$E$10),MONTH('Investicijų skaičiuoklė'!$E$10)+A729*(12/p),DAY('Investicijų skaičiuoklė'!$E$10)))))))</f>
        <v/>
      </c>
      <c r="C729" s="29" t="str">
        <f t="shared" si="33"/>
        <v/>
      </c>
      <c r="D729" s="29" t="str">
        <f t="shared" si="34"/>
        <v/>
      </c>
      <c r="E729" s="29" t="str">
        <f>IF(A729="","",A+SUM($D$2:D728))</f>
        <v/>
      </c>
      <c r="F729" s="29" t="str">
        <f>IF(A729="","",SUM(D$1:D729)+PV)</f>
        <v/>
      </c>
      <c r="G729" s="29" t="str">
        <f>IF(A729="","",IF(INV_Parinktys!$B$17=INV_Parinktys!$A$10,I728*( (1+rate)^(B729-B728)-1 ),I728*rate))</f>
        <v/>
      </c>
      <c r="H729" s="29" t="str">
        <f>IF(D729="","",SUM(G$1:G729))</f>
        <v/>
      </c>
      <c r="I729" s="29" t="str">
        <f t="shared" si="35"/>
        <v/>
      </c>
      <c r="J729" s="28" t="str">
        <f ca="1">_xlfn.IFNA(INDEX(Paskola_LNT!$I$2:$I$1000,MATCH(INV_Lentele!B729,Paskola_LNT!$B$2:$B$1000,0)),IF(AND(J728&lt;&gt;"",A729&lt;&gt;""),J728,""))</f>
        <v/>
      </c>
    </row>
    <row r="730" spans="1:10" x14ac:dyDescent="0.25">
      <c r="A730" s="16" t="str">
        <f>IF(I729="","",IF(A729&gt;='Investicijų skaičiuoklė'!$E$9*p,"",A729+1))</f>
        <v/>
      </c>
      <c r="B730" s="27" t="str">
        <f>IF(A730="","",IF(p=52,B729+7,IF(p=26,B729+14,IF(p=24,IF(MOD(A730,2)=0,EDATE('Investicijų skaičiuoklė'!$E$10,A730/2),B729+14),IF(DAY(DATE(YEAR('Investicijų skaičiuoklė'!$E$10),MONTH('Investicijų skaičiuoklė'!$E$10)+(A730-1)*(12/p),DAY('Investicijų skaičiuoklė'!$E$10)))&lt;&gt;DAY('Investicijų skaičiuoklė'!$E$10),DATE(YEAR('Investicijų skaičiuoklė'!$E$10),MONTH('Investicijų skaičiuoklė'!$E$10)+A730*(12/p)+1,0),DATE(YEAR('Investicijų skaičiuoklė'!$E$10),MONTH('Investicijų skaičiuoklė'!$E$10)+A730*(12/p),DAY('Investicijų skaičiuoklė'!$E$10)))))))</f>
        <v/>
      </c>
      <c r="C730" s="29" t="str">
        <f t="shared" si="33"/>
        <v/>
      </c>
      <c r="D730" s="29" t="str">
        <f t="shared" si="34"/>
        <v/>
      </c>
      <c r="E730" s="29" t="str">
        <f>IF(A730="","",A+SUM($D$2:D729))</f>
        <v/>
      </c>
      <c r="F730" s="29" t="str">
        <f>IF(A730="","",SUM(D$1:D730)+PV)</f>
        <v/>
      </c>
      <c r="G730" s="29" t="str">
        <f>IF(A730="","",IF(INV_Parinktys!$B$17=INV_Parinktys!$A$10,I729*( (1+rate)^(B730-B729)-1 ),I729*rate))</f>
        <v/>
      </c>
      <c r="H730" s="29" t="str">
        <f>IF(D730="","",SUM(G$1:G730))</f>
        <v/>
      </c>
      <c r="I730" s="29" t="str">
        <f t="shared" si="35"/>
        <v/>
      </c>
      <c r="J730" s="28" t="str">
        <f ca="1">_xlfn.IFNA(INDEX(Paskola_LNT!$I$2:$I$1000,MATCH(INV_Lentele!B730,Paskola_LNT!$B$2:$B$1000,0)),IF(AND(J729&lt;&gt;"",A730&lt;&gt;""),J729,""))</f>
        <v/>
      </c>
    </row>
    <row r="731" spans="1:10" x14ac:dyDescent="0.25">
      <c r="A731" s="16" t="str">
        <f>IF(I730="","",IF(A730&gt;='Investicijų skaičiuoklė'!$E$9*p,"",A730+1))</f>
        <v/>
      </c>
      <c r="B731" s="27" t="str">
        <f>IF(A731="","",IF(p=52,B730+7,IF(p=26,B730+14,IF(p=24,IF(MOD(A731,2)=0,EDATE('Investicijų skaičiuoklė'!$E$10,A731/2),B730+14),IF(DAY(DATE(YEAR('Investicijų skaičiuoklė'!$E$10),MONTH('Investicijų skaičiuoklė'!$E$10)+(A731-1)*(12/p),DAY('Investicijų skaičiuoklė'!$E$10)))&lt;&gt;DAY('Investicijų skaičiuoklė'!$E$10),DATE(YEAR('Investicijų skaičiuoklė'!$E$10),MONTH('Investicijų skaičiuoklė'!$E$10)+A731*(12/p)+1,0),DATE(YEAR('Investicijų skaičiuoklė'!$E$10),MONTH('Investicijų skaičiuoklė'!$E$10)+A731*(12/p),DAY('Investicijų skaičiuoklė'!$E$10)))))))</f>
        <v/>
      </c>
      <c r="C731" s="29" t="str">
        <f t="shared" si="33"/>
        <v/>
      </c>
      <c r="D731" s="29" t="str">
        <f t="shared" si="34"/>
        <v/>
      </c>
      <c r="E731" s="29" t="str">
        <f>IF(A731="","",A+SUM($D$2:D730))</f>
        <v/>
      </c>
      <c r="F731" s="29" t="str">
        <f>IF(A731="","",SUM(D$1:D731)+PV)</f>
        <v/>
      </c>
      <c r="G731" s="29" t="str">
        <f>IF(A731="","",IF(INV_Parinktys!$B$17=INV_Parinktys!$A$10,I730*( (1+rate)^(B731-B730)-1 ),I730*rate))</f>
        <v/>
      </c>
      <c r="H731" s="29" t="str">
        <f>IF(D731="","",SUM(G$1:G731))</f>
        <v/>
      </c>
      <c r="I731" s="29" t="str">
        <f t="shared" si="35"/>
        <v/>
      </c>
      <c r="J731" s="28" t="str">
        <f ca="1">_xlfn.IFNA(INDEX(Paskola_LNT!$I$2:$I$1000,MATCH(INV_Lentele!B731,Paskola_LNT!$B$2:$B$1000,0)),IF(AND(J730&lt;&gt;"",A731&lt;&gt;""),J730,""))</f>
        <v/>
      </c>
    </row>
    <row r="732" spans="1:10" x14ac:dyDescent="0.25">
      <c r="A732" s="16" t="str">
        <f>IF(I731="","",IF(A731&gt;='Investicijų skaičiuoklė'!$E$9*p,"",A731+1))</f>
        <v/>
      </c>
      <c r="B732" s="27" t="str">
        <f>IF(A732="","",IF(p=52,B731+7,IF(p=26,B731+14,IF(p=24,IF(MOD(A732,2)=0,EDATE('Investicijų skaičiuoklė'!$E$10,A732/2),B731+14),IF(DAY(DATE(YEAR('Investicijų skaičiuoklė'!$E$10),MONTH('Investicijų skaičiuoklė'!$E$10)+(A732-1)*(12/p),DAY('Investicijų skaičiuoklė'!$E$10)))&lt;&gt;DAY('Investicijų skaičiuoklė'!$E$10),DATE(YEAR('Investicijų skaičiuoklė'!$E$10),MONTH('Investicijų skaičiuoklė'!$E$10)+A732*(12/p)+1,0),DATE(YEAR('Investicijų skaičiuoklė'!$E$10),MONTH('Investicijų skaičiuoklė'!$E$10)+A732*(12/p),DAY('Investicijų skaičiuoklė'!$E$10)))))))</f>
        <v/>
      </c>
      <c r="C732" s="29" t="str">
        <f t="shared" si="33"/>
        <v/>
      </c>
      <c r="D732" s="29" t="str">
        <f t="shared" si="34"/>
        <v/>
      </c>
      <c r="E732" s="29" t="str">
        <f>IF(A732="","",A+SUM($D$2:D731))</f>
        <v/>
      </c>
      <c r="F732" s="29" t="str">
        <f>IF(A732="","",SUM(D$1:D732)+PV)</f>
        <v/>
      </c>
      <c r="G732" s="29" t="str">
        <f>IF(A732="","",IF(INV_Parinktys!$B$17=INV_Parinktys!$A$10,I731*( (1+rate)^(B732-B731)-1 ),I731*rate))</f>
        <v/>
      </c>
      <c r="H732" s="29" t="str">
        <f>IF(D732="","",SUM(G$1:G732))</f>
        <v/>
      </c>
      <c r="I732" s="29" t="str">
        <f t="shared" si="35"/>
        <v/>
      </c>
      <c r="J732" s="28" t="str">
        <f ca="1">_xlfn.IFNA(INDEX(Paskola_LNT!$I$2:$I$1000,MATCH(INV_Lentele!B732,Paskola_LNT!$B$2:$B$1000,0)),IF(AND(J731&lt;&gt;"",A732&lt;&gt;""),J731,""))</f>
        <v/>
      </c>
    </row>
    <row r="733" spans="1:10" x14ac:dyDescent="0.25">
      <c r="A733" s="16" t="str">
        <f>IF(I732="","",IF(A732&gt;='Investicijų skaičiuoklė'!$E$9*p,"",A732+1))</f>
        <v/>
      </c>
      <c r="B733" s="27" t="str">
        <f>IF(A733="","",IF(p=52,B732+7,IF(p=26,B732+14,IF(p=24,IF(MOD(A733,2)=0,EDATE('Investicijų skaičiuoklė'!$E$10,A733/2),B732+14),IF(DAY(DATE(YEAR('Investicijų skaičiuoklė'!$E$10),MONTH('Investicijų skaičiuoklė'!$E$10)+(A733-1)*(12/p),DAY('Investicijų skaičiuoklė'!$E$10)))&lt;&gt;DAY('Investicijų skaičiuoklė'!$E$10),DATE(YEAR('Investicijų skaičiuoklė'!$E$10),MONTH('Investicijų skaičiuoklė'!$E$10)+A733*(12/p)+1,0),DATE(YEAR('Investicijų skaičiuoklė'!$E$10),MONTH('Investicijų skaičiuoklė'!$E$10)+A733*(12/p),DAY('Investicijų skaičiuoklė'!$E$10)))))))</f>
        <v/>
      </c>
      <c r="C733" s="29" t="str">
        <f t="shared" si="33"/>
        <v/>
      </c>
      <c r="D733" s="29" t="str">
        <f t="shared" si="34"/>
        <v/>
      </c>
      <c r="E733" s="29" t="str">
        <f>IF(A733="","",A+SUM($D$2:D732))</f>
        <v/>
      </c>
      <c r="F733" s="29" t="str">
        <f>IF(A733="","",SUM(D$1:D733)+PV)</f>
        <v/>
      </c>
      <c r="G733" s="29" t="str">
        <f>IF(A733="","",IF(INV_Parinktys!$B$17=INV_Parinktys!$A$10,I732*( (1+rate)^(B733-B732)-1 ),I732*rate))</f>
        <v/>
      </c>
      <c r="H733" s="29" t="str">
        <f>IF(D733="","",SUM(G$1:G733))</f>
        <v/>
      </c>
      <c r="I733" s="29" t="str">
        <f t="shared" si="35"/>
        <v/>
      </c>
      <c r="J733" s="28" t="str">
        <f ca="1">_xlfn.IFNA(INDEX(Paskola_LNT!$I$2:$I$1000,MATCH(INV_Lentele!B733,Paskola_LNT!$B$2:$B$1000,0)),IF(AND(J732&lt;&gt;"",A733&lt;&gt;""),J732,""))</f>
        <v/>
      </c>
    </row>
    <row r="734" spans="1:10" x14ac:dyDescent="0.25">
      <c r="A734" s="16" t="str">
        <f>IF(I733="","",IF(A733&gt;='Investicijų skaičiuoklė'!$E$9*p,"",A733+1))</f>
        <v/>
      </c>
      <c r="B734" s="27" t="str">
        <f>IF(A734="","",IF(p=52,B733+7,IF(p=26,B733+14,IF(p=24,IF(MOD(A734,2)=0,EDATE('Investicijų skaičiuoklė'!$E$10,A734/2),B733+14),IF(DAY(DATE(YEAR('Investicijų skaičiuoklė'!$E$10),MONTH('Investicijų skaičiuoklė'!$E$10)+(A734-1)*(12/p),DAY('Investicijų skaičiuoklė'!$E$10)))&lt;&gt;DAY('Investicijų skaičiuoklė'!$E$10),DATE(YEAR('Investicijų skaičiuoklė'!$E$10),MONTH('Investicijų skaičiuoklė'!$E$10)+A734*(12/p)+1,0),DATE(YEAR('Investicijų skaičiuoklė'!$E$10),MONTH('Investicijų skaičiuoklė'!$E$10)+A734*(12/p),DAY('Investicijų skaičiuoklė'!$E$10)))))))</f>
        <v/>
      </c>
      <c r="C734" s="29" t="str">
        <f t="shared" si="33"/>
        <v/>
      </c>
      <c r="D734" s="29" t="str">
        <f t="shared" si="34"/>
        <v/>
      </c>
      <c r="E734" s="29" t="str">
        <f>IF(A734="","",A+SUM($D$2:D733))</f>
        <v/>
      </c>
      <c r="F734" s="29" t="str">
        <f>IF(A734="","",SUM(D$1:D734)+PV)</f>
        <v/>
      </c>
      <c r="G734" s="29" t="str">
        <f>IF(A734="","",IF(INV_Parinktys!$B$17=INV_Parinktys!$A$10,I733*( (1+rate)^(B734-B733)-1 ),I733*rate))</f>
        <v/>
      </c>
      <c r="H734" s="29" t="str">
        <f>IF(D734="","",SUM(G$1:G734))</f>
        <v/>
      </c>
      <c r="I734" s="29" t="str">
        <f t="shared" si="35"/>
        <v/>
      </c>
      <c r="J734" s="28" t="str">
        <f ca="1">_xlfn.IFNA(INDEX(Paskola_LNT!$I$2:$I$1000,MATCH(INV_Lentele!B734,Paskola_LNT!$B$2:$B$1000,0)),IF(AND(J733&lt;&gt;"",A734&lt;&gt;""),J733,""))</f>
        <v/>
      </c>
    </row>
    <row r="735" spans="1:10" x14ac:dyDescent="0.25">
      <c r="A735" s="16" t="str">
        <f>IF(I734="","",IF(A734&gt;='Investicijų skaičiuoklė'!$E$9*p,"",A734+1))</f>
        <v/>
      </c>
      <c r="B735" s="27" t="str">
        <f>IF(A735="","",IF(p=52,B734+7,IF(p=26,B734+14,IF(p=24,IF(MOD(A735,2)=0,EDATE('Investicijų skaičiuoklė'!$E$10,A735/2),B734+14),IF(DAY(DATE(YEAR('Investicijų skaičiuoklė'!$E$10),MONTH('Investicijų skaičiuoklė'!$E$10)+(A735-1)*(12/p),DAY('Investicijų skaičiuoklė'!$E$10)))&lt;&gt;DAY('Investicijų skaičiuoklė'!$E$10),DATE(YEAR('Investicijų skaičiuoklė'!$E$10),MONTH('Investicijų skaičiuoklė'!$E$10)+A735*(12/p)+1,0),DATE(YEAR('Investicijų skaičiuoklė'!$E$10),MONTH('Investicijų skaičiuoklė'!$E$10)+A735*(12/p),DAY('Investicijų skaičiuoklė'!$E$10)))))))</f>
        <v/>
      </c>
      <c r="C735" s="29" t="str">
        <f t="shared" si="33"/>
        <v/>
      </c>
      <c r="D735" s="29" t="str">
        <f t="shared" si="34"/>
        <v/>
      </c>
      <c r="E735" s="29" t="str">
        <f>IF(A735="","",A+SUM($D$2:D734))</f>
        <v/>
      </c>
      <c r="F735" s="29" t="str">
        <f>IF(A735="","",SUM(D$1:D735)+PV)</f>
        <v/>
      </c>
      <c r="G735" s="29" t="str">
        <f>IF(A735="","",IF(INV_Parinktys!$B$17=INV_Parinktys!$A$10,I734*( (1+rate)^(B735-B734)-1 ),I734*rate))</f>
        <v/>
      </c>
      <c r="H735" s="29" t="str">
        <f>IF(D735="","",SUM(G$1:G735))</f>
        <v/>
      </c>
      <c r="I735" s="29" t="str">
        <f t="shared" si="35"/>
        <v/>
      </c>
      <c r="J735" s="28" t="str">
        <f ca="1">_xlfn.IFNA(INDEX(Paskola_LNT!$I$2:$I$1000,MATCH(INV_Lentele!B735,Paskola_LNT!$B$2:$B$1000,0)),IF(AND(J734&lt;&gt;"",A735&lt;&gt;""),J734,""))</f>
        <v/>
      </c>
    </row>
    <row r="736" spans="1:10" x14ac:dyDescent="0.25">
      <c r="A736" s="16" t="str">
        <f>IF(I735="","",IF(A735&gt;='Investicijų skaičiuoklė'!$E$9*p,"",A735+1))</f>
        <v/>
      </c>
      <c r="B736" s="27" t="str">
        <f>IF(A736="","",IF(p=52,B735+7,IF(p=26,B735+14,IF(p=24,IF(MOD(A736,2)=0,EDATE('Investicijų skaičiuoklė'!$E$10,A736/2),B735+14),IF(DAY(DATE(YEAR('Investicijų skaičiuoklė'!$E$10),MONTH('Investicijų skaičiuoklė'!$E$10)+(A736-1)*(12/p),DAY('Investicijų skaičiuoklė'!$E$10)))&lt;&gt;DAY('Investicijų skaičiuoklė'!$E$10),DATE(YEAR('Investicijų skaičiuoklė'!$E$10),MONTH('Investicijų skaičiuoklė'!$E$10)+A736*(12/p)+1,0),DATE(YEAR('Investicijų skaičiuoklė'!$E$10),MONTH('Investicijų skaičiuoklė'!$E$10)+A736*(12/p),DAY('Investicijų skaičiuoklė'!$E$10)))))))</f>
        <v/>
      </c>
      <c r="C736" s="29" t="str">
        <f t="shared" si="33"/>
        <v/>
      </c>
      <c r="D736" s="29" t="str">
        <f t="shared" si="34"/>
        <v/>
      </c>
      <c r="E736" s="29" t="str">
        <f>IF(A736="","",A+SUM($D$2:D735))</f>
        <v/>
      </c>
      <c r="F736" s="29" t="str">
        <f>IF(A736="","",SUM(D$1:D736)+PV)</f>
        <v/>
      </c>
      <c r="G736" s="29" t="str">
        <f>IF(A736="","",IF(INV_Parinktys!$B$17=INV_Parinktys!$A$10,I735*( (1+rate)^(B736-B735)-1 ),I735*rate))</f>
        <v/>
      </c>
      <c r="H736" s="29" t="str">
        <f>IF(D736="","",SUM(G$1:G736))</f>
        <v/>
      </c>
      <c r="I736" s="29" t="str">
        <f t="shared" si="35"/>
        <v/>
      </c>
      <c r="J736" s="28" t="str">
        <f ca="1">_xlfn.IFNA(INDEX(Paskola_LNT!$I$2:$I$1000,MATCH(INV_Lentele!B736,Paskola_LNT!$B$2:$B$1000,0)),IF(AND(J735&lt;&gt;"",A736&lt;&gt;""),J735,""))</f>
        <v/>
      </c>
    </row>
    <row r="737" spans="1:10" x14ac:dyDescent="0.25">
      <c r="A737" s="16" t="str">
        <f>IF(I736="","",IF(A736&gt;='Investicijų skaičiuoklė'!$E$9*p,"",A736+1))</f>
        <v/>
      </c>
      <c r="B737" s="27" t="str">
        <f>IF(A737="","",IF(p=52,B736+7,IF(p=26,B736+14,IF(p=24,IF(MOD(A737,2)=0,EDATE('Investicijų skaičiuoklė'!$E$10,A737/2),B736+14),IF(DAY(DATE(YEAR('Investicijų skaičiuoklė'!$E$10),MONTH('Investicijų skaičiuoklė'!$E$10)+(A737-1)*(12/p),DAY('Investicijų skaičiuoklė'!$E$10)))&lt;&gt;DAY('Investicijų skaičiuoklė'!$E$10),DATE(YEAR('Investicijų skaičiuoklė'!$E$10),MONTH('Investicijų skaičiuoklė'!$E$10)+A737*(12/p)+1,0),DATE(YEAR('Investicijų skaičiuoklė'!$E$10),MONTH('Investicijų skaičiuoklė'!$E$10)+A737*(12/p),DAY('Investicijų skaičiuoklė'!$E$10)))))))</f>
        <v/>
      </c>
      <c r="C737" s="29" t="str">
        <f t="shared" si="33"/>
        <v/>
      </c>
      <c r="D737" s="29" t="str">
        <f t="shared" si="34"/>
        <v/>
      </c>
      <c r="E737" s="29" t="str">
        <f>IF(A737="","",A+SUM($D$2:D736))</f>
        <v/>
      </c>
      <c r="F737" s="29" t="str">
        <f>IF(A737="","",SUM(D$1:D737)+PV)</f>
        <v/>
      </c>
      <c r="G737" s="29" t="str">
        <f>IF(A737="","",IF(INV_Parinktys!$B$17=INV_Parinktys!$A$10,I736*( (1+rate)^(B737-B736)-1 ),I736*rate))</f>
        <v/>
      </c>
      <c r="H737" s="29" t="str">
        <f>IF(D737="","",SUM(G$1:G737))</f>
        <v/>
      </c>
      <c r="I737" s="29" t="str">
        <f t="shared" si="35"/>
        <v/>
      </c>
      <c r="J737" s="28" t="str">
        <f ca="1">_xlfn.IFNA(INDEX(Paskola_LNT!$I$2:$I$1000,MATCH(INV_Lentele!B737,Paskola_LNT!$B$2:$B$1000,0)),IF(AND(J736&lt;&gt;"",A737&lt;&gt;""),J736,""))</f>
        <v/>
      </c>
    </row>
    <row r="738" spans="1:10" x14ac:dyDescent="0.25">
      <c r="A738" s="16" t="str">
        <f>IF(I737="","",IF(A737&gt;='Investicijų skaičiuoklė'!$E$9*p,"",A737+1))</f>
        <v/>
      </c>
      <c r="B738" s="27" t="str">
        <f>IF(A738="","",IF(p=52,B737+7,IF(p=26,B737+14,IF(p=24,IF(MOD(A738,2)=0,EDATE('Investicijų skaičiuoklė'!$E$10,A738/2),B737+14),IF(DAY(DATE(YEAR('Investicijų skaičiuoklė'!$E$10),MONTH('Investicijų skaičiuoklė'!$E$10)+(A738-1)*(12/p),DAY('Investicijų skaičiuoklė'!$E$10)))&lt;&gt;DAY('Investicijų skaičiuoklė'!$E$10),DATE(YEAR('Investicijų skaičiuoklė'!$E$10),MONTH('Investicijų skaičiuoklė'!$E$10)+A738*(12/p)+1,0),DATE(YEAR('Investicijų skaičiuoklė'!$E$10),MONTH('Investicijų skaičiuoklė'!$E$10)+A738*(12/p),DAY('Investicijų skaičiuoklė'!$E$10)))))))</f>
        <v/>
      </c>
      <c r="C738" s="29" t="str">
        <f t="shared" si="33"/>
        <v/>
      </c>
      <c r="D738" s="29" t="str">
        <f t="shared" si="34"/>
        <v/>
      </c>
      <c r="E738" s="29" t="str">
        <f>IF(A738="","",A+SUM($D$2:D737))</f>
        <v/>
      </c>
      <c r="F738" s="29" t="str">
        <f>IF(A738="","",SUM(D$1:D738)+PV)</f>
        <v/>
      </c>
      <c r="G738" s="29" t="str">
        <f>IF(A738="","",IF(INV_Parinktys!$B$17=INV_Parinktys!$A$10,I737*( (1+rate)^(B738-B737)-1 ),I737*rate))</f>
        <v/>
      </c>
      <c r="H738" s="29" t="str">
        <f>IF(D738="","",SUM(G$1:G738))</f>
        <v/>
      </c>
      <c r="I738" s="29" t="str">
        <f t="shared" si="35"/>
        <v/>
      </c>
      <c r="J738" s="28" t="str">
        <f ca="1">_xlfn.IFNA(INDEX(Paskola_LNT!$I$2:$I$1000,MATCH(INV_Lentele!B738,Paskola_LNT!$B$2:$B$1000,0)),IF(AND(J737&lt;&gt;"",A738&lt;&gt;""),J737,""))</f>
        <v/>
      </c>
    </row>
    <row r="739" spans="1:10" x14ac:dyDescent="0.25">
      <c r="A739" s="16" t="str">
        <f>IF(I738="","",IF(A738&gt;='Investicijų skaičiuoklė'!$E$9*p,"",A738+1))</f>
        <v/>
      </c>
      <c r="B739" s="27" t="str">
        <f>IF(A739="","",IF(p=52,B738+7,IF(p=26,B738+14,IF(p=24,IF(MOD(A739,2)=0,EDATE('Investicijų skaičiuoklė'!$E$10,A739/2),B738+14),IF(DAY(DATE(YEAR('Investicijų skaičiuoklė'!$E$10),MONTH('Investicijų skaičiuoklė'!$E$10)+(A739-1)*(12/p),DAY('Investicijų skaičiuoklė'!$E$10)))&lt;&gt;DAY('Investicijų skaičiuoklė'!$E$10),DATE(YEAR('Investicijų skaičiuoklė'!$E$10),MONTH('Investicijų skaičiuoklė'!$E$10)+A739*(12/p)+1,0),DATE(YEAR('Investicijų skaičiuoklė'!$E$10),MONTH('Investicijų skaičiuoklė'!$E$10)+A739*(12/p),DAY('Investicijų skaičiuoklė'!$E$10)))))))</f>
        <v/>
      </c>
      <c r="C739" s="29" t="str">
        <f t="shared" si="33"/>
        <v/>
      </c>
      <c r="D739" s="29" t="str">
        <f t="shared" si="34"/>
        <v/>
      </c>
      <c r="E739" s="29" t="str">
        <f>IF(A739="","",A+SUM($D$2:D738))</f>
        <v/>
      </c>
      <c r="F739" s="29" t="str">
        <f>IF(A739="","",SUM(D$1:D739)+PV)</f>
        <v/>
      </c>
      <c r="G739" s="29" t="str">
        <f>IF(A739="","",IF(INV_Parinktys!$B$17=INV_Parinktys!$A$10,I738*( (1+rate)^(B739-B738)-1 ),I738*rate))</f>
        <v/>
      </c>
      <c r="H739" s="29" t="str">
        <f>IF(D739="","",SUM(G$1:G739))</f>
        <v/>
      </c>
      <c r="I739" s="29" t="str">
        <f t="shared" si="35"/>
        <v/>
      </c>
      <c r="J739" s="28" t="str">
        <f ca="1">_xlfn.IFNA(INDEX(Paskola_LNT!$I$2:$I$1000,MATCH(INV_Lentele!B739,Paskola_LNT!$B$2:$B$1000,0)),IF(AND(J738&lt;&gt;"",A739&lt;&gt;""),J738,""))</f>
        <v/>
      </c>
    </row>
    <row r="740" spans="1:10" x14ac:dyDescent="0.25">
      <c r="A740" s="16" t="str">
        <f>IF(I739="","",IF(A739&gt;='Investicijų skaičiuoklė'!$E$9*p,"",A739+1))</f>
        <v/>
      </c>
      <c r="B740" s="27" t="str">
        <f>IF(A740="","",IF(p=52,B739+7,IF(p=26,B739+14,IF(p=24,IF(MOD(A740,2)=0,EDATE('Investicijų skaičiuoklė'!$E$10,A740/2),B739+14),IF(DAY(DATE(YEAR('Investicijų skaičiuoklė'!$E$10),MONTH('Investicijų skaičiuoklė'!$E$10)+(A740-1)*(12/p),DAY('Investicijų skaičiuoklė'!$E$10)))&lt;&gt;DAY('Investicijų skaičiuoklė'!$E$10),DATE(YEAR('Investicijų skaičiuoklė'!$E$10),MONTH('Investicijų skaičiuoklė'!$E$10)+A740*(12/p)+1,0),DATE(YEAR('Investicijų skaičiuoklė'!$E$10),MONTH('Investicijų skaičiuoklė'!$E$10)+A740*(12/p),DAY('Investicijų skaičiuoklė'!$E$10)))))))</f>
        <v/>
      </c>
      <c r="C740" s="29" t="str">
        <f t="shared" si="33"/>
        <v/>
      </c>
      <c r="D740" s="29" t="str">
        <f t="shared" si="34"/>
        <v/>
      </c>
      <c r="E740" s="29" t="str">
        <f>IF(A740="","",A+SUM($D$2:D739))</f>
        <v/>
      </c>
      <c r="F740" s="29" t="str">
        <f>IF(A740="","",SUM(D$1:D740)+PV)</f>
        <v/>
      </c>
      <c r="G740" s="29" t="str">
        <f>IF(A740="","",IF(INV_Parinktys!$B$17=INV_Parinktys!$A$10,I739*( (1+rate)^(B740-B739)-1 ),I739*rate))</f>
        <v/>
      </c>
      <c r="H740" s="29" t="str">
        <f>IF(D740="","",SUM(G$1:G740))</f>
        <v/>
      </c>
      <c r="I740" s="29" t="str">
        <f t="shared" si="35"/>
        <v/>
      </c>
      <c r="J740" s="28" t="str">
        <f ca="1">_xlfn.IFNA(INDEX(Paskola_LNT!$I$2:$I$1000,MATCH(INV_Lentele!B740,Paskola_LNT!$B$2:$B$1000,0)),IF(AND(J739&lt;&gt;"",A740&lt;&gt;""),J739,""))</f>
        <v/>
      </c>
    </row>
    <row r="741" spans="1:10" x14ac:dyDescent="0.25">
      <c r="A741" s="16" t="str">
        <f>IF(I740="","",IF(A740&gt;='Investicijų skaičiuoklė'!$E$9*p,"",A740+1))</f>
        <v/>
      </c>
      <c r="B741" s="27" t="str">
        <f>IF(A741="","",IF(p=52,B740+7,IF(p=26,B740+14,IF(p=24,IF(MOD(A741,2)=0,EDATE('Investicijų skaičiuoklė'!$E$10,A741/2),B740+14),IF(DAY(DATE(YEAR('Investicijų skaičiuoklė'!$E$10),MONTH('Investicijų skaičiuoklė'!$E$10)+(A741-1)*(12/p),DAY('Investicijų skaičiuoklė'!$E$10)))&lt;&gt;DAY('Investicijų skaičiuoklė'!$E$10),DATE(YEAR('Investicijų skaičiuoklė'!$E$10),MONTH('Investicijų skaičiuoklė'!$E$10)+A741*(12/p)+1,0),DATE(YEAR('Investicijų skaičiuoklė'!$E$10),MONTH('Investicijų skaičiuoklė'!$E$10)+A741*(12/p),DAY('Investicijų skaičiuoklė'!$E$10)))))))</f>
        <v/>
      </c>
      <c r="C741" s="29" t="str">
        <f t="shared" si="33"/>
        <v/>
      </c>
      <c r="D741" s="29" t="str">
        <f t="shared" si="34"/>
        <v/>
      </c>
      <c r="E741" s="29" t="str">
        <f>IF(A741="","",A+SUM($D$2:D740))</f>
        <v/>
      </c>
      <c r="F741" s="29" t="str">
        <f>IF(A741="","",SUM(D$1:D741)+PV)</f>
        <v/>
      </c>
      <c r="G741" s="29" t="str">
        <f>IF(A741="","",IF(INV_Parinktys!$B$17=INV_Parinktys!$A$10,I740*( (1+rate)^(B741-B740)-1 ),I740*rate))</f>
        <v/>
      </c>
      <c r="H741" s="29" t="str">
        <f>IF(D741="","",SUM(G$1:G741))</f>
        <v/>
      </c>
      <c r="I741" s="29" t="str">
        <f t="shared" si="35"/>
        <v/>
      </c>
      <c r="J741" s="28" t="str">
        <f ca="1">_xlfn.IFNA(INDEX(Paskola_LNT!$I$2:$I$1000,MATCH(INV_Lentele!B741,Paskola_LNT!$B$2:$B$1000,0)),IF(AND(J740&lt;&gt;"",A741&lt;&gt;""),J740,""))</f>
        <v/>
      </c>
    </row>
    <row r="742" spans="1:10" x14ac:dyDescent="0.25">
      <c r="A742" s="16" t="str">
        <f>IF(I741="","",IF(A741&gt;='Investicijų skaičiuoklė'!$E$9*p,"",A741+1))</f>
        <v/>
      </c>
      <c r="B742" s="27" t="str">
        <f>IF(A742="","",IF(p=52,B741+7,IF(p=26,B741+14,IF(p=24,IF(MOD(A742,2)=0,EDATE('Investicijų skaičiuoklė'!$E$10,A742/2),B741+14),IF(DAY(DATE(YEAR('Investicijų skaičiuoklė'!$E$10),MONTH('Investicijų skaičiuoklė'!$E$10)+(A742-1)*(12/p),DAY('Investicijų skaičiuoklė'!$E$10)))&lt;&gt;DAY('Investicijų skaičiuoklė'!$E$10),DATE(YEAR('Investicijų skaičiuoklė'!$E$10),MONTH('Investicijų skaičiuoklė'!$E$10)+A742*(12/p)+1,0),DATE(YEAR('Investicijų skaičiuoklė'!$E$10),MONTH('Investicijų skaičiuoklė'!$E$10)+A742*(12/p),DAY('Investicijų skaičiuoklė'!$E$10)))))))</f>
        <v/>
      </c>
      <c r="C742" s="29" t="str">
        <f t="shared" si="33"/>
        <v/>
      </c>
      <c r="D742" s="29" t="str">
        <f t="shared" si="34"/>
        <v/>
      </c>
      <c r="E742" s="29" t="str">
        <f>IF(A742="","",A+SUM($D$2:D741))</f>
        <v/>
      </c>
      <c r="F742" s="29" t="str">
        <f>IF(A742="","",SUM(D$1:D742)+PV)</f>
        <v/>
      </c>
      <c r="G742" s="29" t="str">
        <f>IF(A742="","",IF(INV_Parinktys!$B$17=INV_Parinktys!$A$10,I741*( (1+rate)^(B742-B741)-1 ),I741*rate))</f>
        <v/>
      </c>
      <c r="H742" s="29" t="str">
        <f>IF(D742="","",SUM(G$1:G742))</f>
        <v/>
      </c>
      <c r="I742" s="29" t="str">
        <f t="shared" si="35"/>
        <v/>
      </c>
      <c r="J742" s="28" t="str">
        <f ca="1">_xlfn.IFNA(INDEX(Paskola_LNT!$I$2:$I$1000,MATCH(INV_Lentele!B742,Paskola_LNT!$B$2:$B$1000,0)),IF(AND(J741&lt;&gt;"",A742&lt;&gt;""),J741,""))</f>
        <v/>
      </c>
    </row>
    <row r="743" spans="1:10" x14ac:dyDescent="0.25">
      <c r="A743" s="16" t="str">
        <f>IF(I742="","",IF(A742&gt;='Investicijų skaičiuoklė'!$E$9*p,"",A742+1))</f>
        <v/>
      </c>
      <c r="B743" s="27" t="str">
        <f>IF(A743="","",IF(p=52,B742+7,IF(p=26,B742+14,IF(p=24,IF(MOD(A743,2)=0,EDATE('Investicijų skaičiuoklė'!$E$10,A743/2),B742+14),IF(DAY(DATE(YEAR('Investicijų skaičiuoklė'!$E$10),MONTH('Investicijų skaičiuoklė'!$E$10)+(A743-1)*(12/p),DAY('Investicijų skaičiuoklė'!$E$10)))&lt;&gt;DAY('Investicijų skaičiuoklė'!$E$10),DATE(YEAR('Investicijų skaičiuoklė'!$E$10),MONTH('Investicijų skaičiuoklė'!$E$10)+A743*(12/p)+1,0),DATE(YEAR('Investicijų skaičiuoklė'!$E$10),MONTH('Investicijų skaičiuoklė'!$E$10)+A743*(12/p),DAY('Investicijų skaičiuoklė'!$E$10)))))))</f>
        <v/>
      </c>
      <c r="C743" s="29" t="str">
        <f t="shared" si="33"/>
        <v/>
      </c>
      <c r="D743" s="29" t="str">
        <f t="shared" si="34"/>
        <v/>
      </c>
      <c r="E743" s="29" t="str">
        <f>IF(A743="","",A+SUM($D$2:D742))</f>
        <v/>
      </c>
      <c r="F743" s="29" t="str">
        <f>IF(A743="","",SUM(D$1:D743)+PV)</f>
        <v/>
      </c>
      <c r="G743" s="29" t="str">
        <f>IF(A743="","",IF(INV_Parinktys!$B$17=INV_Parinktys!$A$10,I742*( (1+rate)^(B743-B742)-1 ),I742*rate))</f>
        <v/>
      </c>
      <c r="H743" s="29" t="str">
        <f>IF(D743="","",SUM(G$1:G743))</f>
        <v/>
      </c>
      <c r="I743" s="29" t="str">
        <f t="shared" si="35"/>
        <v/>
      </c>
      <c r="J743" s="28" t="str">
        <f ca="1">_xlfn.IFNA(INDEX(Paskola_LNT!$I$2:$I$1000,MATCH(INV_Lentele!B743,Paskola_LNT!$B$2:$B$1000,0)),IF(AND(J742&lt;&gt;"",A743&lt;&gt;""),J742,""))</f>
        <v/>
      </c>
    </row>
    <row r="744" spans="1:10" x14ac:dyDescent="0.25">
      <c r="A744" s="16" t="str">
        <f>IF(I743="","",IF(A743&gt;='Investicijų skaičiuoklė'!$E$9*p,"",A743+1))</f>
        <v/>
      </c>
      <c r="B744" s="27" t="str">
        <f>IF(A744="","",IF(p=52,B743+7,IF(p=26,B743+14,IF(p=24,IF(MOD(A744,2)=0,EDATE('Investicijų skaičiuoklė'!$E$10,A744/2),B743+14),IF(DAY(DATE(YEAR('Investicijų skaičiuoklė'!$E$10),MONTH('Investicijų skaičiuoklė'!$E$10)+(A744-1)*(12/p),DAY('Investicijų skaičiuoklė'!$E$10)))&lt;&gt;DAY('Investicijų skaičiuoklė'!$E$10),DATE(YEAR('Investicijų skaičiuoklė'!$E$10),MONTH('Investicijų skaičiuoklė'!$E$10)+A744*(12/p)+1,0),DATE(YEAR('Investicijų skaičiuoklė'!$E$10),MONTH('Investicijų skaičiuoklė'!$E$10)+A744*(12/p),DAY('Investicijų skaičiuoklė'!$E$10)))))))</f>
        <v/>
      </c>
      <c r="C744" s="29" t="str">
        <f t="shared" si="33"/>
        <v/>
      </c>
      <c r="D744" s="29" t="str">
        <f t="shared" si="34"/>
        <v/>
      </c>
      <c r="E744" s="29" t="str">
        <f>IF(A744="","",A+SUM($D$2:D743))</f>
        <v/>
      </c>
      <c r="F744" s="29" t="str">
        <f>IF(A744="","",SUM(D$1:D744)+PV)</f>
        <v/>
      </c>
      <c r="G744" s="29" t="str">
        <f>IF(A744="","",IF(INV_Parinktys!$B$17=INV_Parinktys!$A$10,I743*( (1+rate)^(B744-B743)-1 ),I743*rate))</f>
        <v/>
      </c>
      <c r="H744" s="29" t="str">
        <f>IF(D744="","",SUM(G$1:G744))</f>
        <v/>
      </c>
      <c r="I744" s="29" t="str">
        <f t="shared" si="35"/>
        <v/>
      </c>
      <c r="J744" s="28" t="str">
        <f ca="1">_xlfn.IFNA(INDEX(Paskola_LNT!$I$2:$I$1000,MATCH(INV_Lentele!B744,Paskola_LNT!$B$2:$B$1000,0)),IF(AND(J743&lt;&gt;"",A744&lt;&gt;""),J743,""))</f>
        <v/>
      </c>
    </row>
    <row r="745" spans="1:10" x14ac:dyDescent="0.25">
      <c r="A745" s="16" t="str">
        <f>IF(I744="","",IF(A744&gt;='Investicijų skaičiuoklė'!$E$9*p,"",A744+1))</f>
        <v/>
      </c>
      <c r="B745" s="27" t="str">
        <f>IF(A745="","",IF(p=52,B744+7,IF(p=26,B744+14,IF(p=24,IF(MOD(A745,2)=0,EDATE('Investicijų skaičiuoklė'!$E$10,A745/2),B744+14),IF(DAY(DATE(YEAR('Investicijų skaičiuoklė'!$E$10),MONTH('Investicijų skaičiuoklė'!$E$10)+(A745-1)*(12/p),DAY('Investicijų skaičiuoklė'!$E$10)))&lt;&gt;DAY('Investicijų skaičiuoklė'!$E$10),DATE(YEAR('Investicijų skaičiuoklė'!$E$10),MONTH('Investicijų skaičiuoklė'!$E$10)+A745*(12/p)+1,0),DATE(YEAR('Investicijų skaičiuoklė'!$E$10),MONTH('Investicijų skaičiuoklė'!$E$10)+A745*(12/p),DAY('Investicijų skaičiuoklė'!$E$10)))))))</f>
        <v/>
      </c>
      <c r="C745" s="29" t="str">
        <f t="shared" si="33"/>
        <v/>
      </c>
      <c r="D745" s="29" t="str">
        <f t="shared" si="34"/>
        <v/>
      </c>
      <c r="E745" s="29" t="str">
        <f>IF(A745="","",A+SUM($D$2:D744))</f>
        <v/>
      </c>
      <c r="F745" s="29" t="str">
        <f>IF(A745="","",SUM(D$1:D745)+PV)</f>
        <v/>
      </c>
      <c r="G745" s="29" t="str">
        <f>IF(A745="","",IF(INV_Parinktys!$B$17=INV_Parinktys!$A$10,I744*( (1+rate)^(B745-B744)-1 ),I744*rate))</f>
        <v/>
      </c>
      <c r="H745" s="29" t="str">
        <f>IF(D745="","",SUM(G$1:G745))</f>
        <v/>
      </c>
      <c r="I745" s="29" t="str">
        <f t="shared" si="35"/>
        <v/>
      </c>
      <c r="J745" s="28" t="str">
        <f ca="1">_xlfn.IFNA(INDEX(Paskola_LNT!$I$2:$I$1000,MATCH(INV_Lentele!B745,Paskola_LNT!$B$2:$B$1000,0)),IF(AND(J744&lt;&gt;"",A745&lt;&gt;""),J744,""))</f>
        <v/>
      </c>
    </row>
    <row r="746" spans="1:10" x14ac:dyDescent="0.25">
      <c r="A746" s="16" t="str">
        <f>IF(I745="","",IF(A745&gt;='Investicijų skaičiuoklė'!$E$9*p,"",A745+1))</f>
        <v/>
      </c>
      <c r="B746" s="27" t="str">
        <f>IF(A746="","",IF(p=52,B745+7,IF(p=26,B745+14,IF(p=24,IF(MOD(A746,2)=0,EDATE('Investicijų skaičiuoklė'!$E$10,A746/2),B745+14),IF(DAY(DATE(YEAR('Investicijų skaičiuoklė'!$E$10),MONTH('Investicijų skaičiuoklė'!$E$10)+(A746-1)*(12/p),DAY('Investicijų skaičiuoklė'!$E$10)))&lt;&gt;DAY('Investicijų skaičiuoklė'!$E$10),DATE(YEAR('Investicijų skaičiuoklė'!$E$10),MONTH('Investicijų skaičiuoklė'!$E$10)+A746*(12/p)+1,0),DATE(YEAR('Investicijų skaičiuoklė'!$E$10),MONTH('Investicijų skaičiuoklė'!$E$10)+A746*(12/p),DAY('Investicijų skaičiuoklė'!$E$10)))))))</f>
        <v/>
      </c>
      <c r="C746" s="29" t="str">
        <f t="shared" si="33"/>
        <v/>
      </c>
      <c r="D746" s="29" t="str">
        <f t="shared" si="34"/>
        <v/>
      </c>
      <c r="E746" s="29" t="str">
        <f>IF(A746="","",A+SUM($D$2:D745))</f>
        <v/>
      </c>
      <c r="F746" s="29" t="str">
        <f>IF(A746="","",SUM(D$1:D746)+PV)</f>
        <v/>
      </c>
      <c r="G746" s="29" t="str">
        <f>IF(A746="","",IF(INV_Parinktys!$B$17=INV_Parinktys!$A$10,I745*( (1+rate)^(B746-B745)-1 ),I745*rate))</f>
        <v/>
      </c>
      <c r="H746" s="29" t="str">
        <f>IF(D746="","",SUM(G$1:G746))</f>
        <v/>
      </c>
      <c r="I746" s="29" t="str">
        <f t="shared" si="35"/>
        <v/>
      </c>
      <c r="J746" s="28" t="str">
        <f ca="1">_xlfn.IFNA(INDEX(Paskola_LNT!$I$2:$I$1000,MATCH(INV_Lentele!B746,Paskola_LNT!$B$2:$B$1000,0)),IF(AND(J745&lt;&gt;"",A746&lt;&gt;""),J745,""))</f>
        <v/>
      </c>
    </row>
    <row r="747" spans="1:10" x14ac:dyDescent="0.25">
      <c r="A747" s="16" t="str">
        <f>IF(I746="","",IF(A746&gt;='Investicijų skaičiuoklė'!$E$9*p,"",A746+1))</f>
        <v/>
      </c>
      <c r="B747" s="27" t="str">
        <f>IF(A747="","",IF(p=52,B746+7,IF(p=26,B746+14,IF(p=24,IF(MOD(A747,2)=0,EDATE('Investicijų skaičiuoklė'!$E$10,A747/2),B746+14),IF(DAY(DATE(YEAR('Investicijų skaičiuoklė'!$E$10),MONTH('Investicijų skaičiuoklė'!$E$10)+(A747-1)*(12/p),DAY('Investicijų skaičiuoklė'!$E$10)))&lt;&gt;DAY('Investicijų skaičiuoklė'!$E$10),DATE(YEAR('Investicijų skaičiuoklė'!$E$10),MONTH('Investicijų skaičiuoklė'!$E$10)+A747*(12/p)+1,0),DATE(YEAR('Investicijų skaičiuoklė'!$E$10),MONTH('Investicijų skaičiuoklė'!$E$10)+A747*(12/p),DAY('Investicijų skaičiuoklė'!$E$10)))))))</f>
        <v/>
      </c>
      <c r="C747" s="29" t="str">
        <f t="shared" si="33"/>
        <v/>
      </c>
      <c r="D747" s="29" t="str">
        <f t="shared" si="34"/>
        <v/>
      </c>
      <c r="E747" s="29" t="str">
        <f>IF(A747="","",A+SUM($D$2:D746))</f>
        <v/>
      </c>
      <c r="F747" s="29" t="str">
        <f>IF(A747="","",SUM(D$1:D747)+PV)</f>
        <v/>
      </c>
      <c r="G747" s="29" t="str">
        <f>IF(A747="","",IF(INV_Parinktys!$B$17=INV_Parinktys!$A$10,I746*( (1+rate)^(B747-B746)-1 ),I746*rate))</f>
        <v/>
      </c>
      <c r="H747" s="29" t="str">
        <f>IF(D747="","",SUM(G$1:G747))</f>
        <v/>
      </c>
      <c r="I747" s="29" t="str">
        <f t="shared" si="35"/>
        <v/>
      </c>
      <c r="J747" s="28" t="str">
        <f ca="1">_xlfn.IFNA(INDEX(Paskola_LNT!$I$2:$I$1000,MATCH(INV_Lentele!B747,Paskola_LNT!$B$2:$B$1000,0)),IF(AND(J746&lt;&gt;"",A747&lt;&gt;""),J746,""))</f>
        <v/>
      </c>
    </row>
    <row r="748" spans="1:10" x14ac:dyDescent="0.25">
      <c r="A748" s="16" t="str">
        <f>IF(I747="","",IF(A747&gt;='Investicijų skaičiuoklė'!$E$9*p,"",A747+1))</f>
        <v/>
      </c>
      <c r="B748" s="27" t="str">
        <f>IF(A748="","",IF(p=52,B747+7,IF(p=26,B747+14,IF(p=24,IF(MOD(A748,2)=0,EDATE('Investicijų skaičiuoklė'!$E$10,A748/2),B747+14),IF(DAY(DATE(YEAR('Investicijų skaičiuoklė'!$E$10),MONTH('Investicijų skaičiuoklė'!$E$10)+(A748-1)*(12/p),DAY('Investicijų skaičiuoklė'!$E$10)))&lt;&gt;DAY('Investicijų skaičiuoklė'!$E$10),DATE(YEAR('Investicijų skaičiuoklė'!$E$10),MONTH('Investicijų skaičiuoklė'!$E$10)+A748*(12/p)+1,0),DATE(YEAR('Investicijų skaičiuoklė'!$E$10),MONTH('Investicijų skaičiuoklė'!$E$10)+A748*(12/p),DAY('Investicijų skaičiuoklė'!$E$10)))))))</f>
        <v/>
      </c>
      <c r="C748" s="29" t="str">
        <f t="shared" si="33"/>
        <v/>
      </c>
      <c r="D748" s="29" t="str">
        <f t="shared" si="34"/>
        <v/>
      </c>
      <c r="E748" s="29" t="str">
        <f>IF(A748="","",A+SUM($D$2:D747))</f>
        <v/>
      </c>
      <c r="F748" s="29" t="str">
        <f>IF(A748="","",SUM(D$1:D748)+PV)</f>
        <v/>
      </c>
      <c r="G748" s="29" t="str">
        <f>IF(A748="","",IF(INV_Parinktys!$B$17=INV_Parinktys!$A$10,I747*( (1+rate)^(B748-B747)-1 ),I747*rate))</f>
        <v/>
      </c>
      <c r="H748" s="29" t="str">
        <f>IF(D748="","",SUM(G$1:G748))</f>
        <v/>
      </c>
      <c r="I748" s="29" t="str">
        <f t="shared" si="35"/>
        <v/>
      </c>
      <c r="J748" s="28" t="str">
        <f ca="1">_xlfn.IFNA(INDEX(Paskola_LNT!$I$2:$I$1000,MATCH(INV_Lentele!B748,Paskola_LNT!$B$2:$B$1000,0)),IF(AND(J747&lt;&gt;"",A748&lt;&gt;""),J747,""))</f>
        <v/>
      </c>
    </row>
    <row r="749" spans="1:10" x14ac:dyDescent="0.25">
      <c r="A749" s="16" t="str">
        <f>IF(I748="","",IF(A748&gt;='Investicijų skaičiuoklė'!$E$9*p,"",A748+1))</f>
        <v/>
      </c>
      <c r="B749" s="27" t="str">
        <f>IF(A749="","",IF(p=52,B748+7,IF(p=26,B748+14,IF(p=24,IF(MOD(A749,2)=0,EDATE('Investicijų skaičiuoklė'!$E$10,A749/2),B748+14),IF(DAY(DATE(YEAR('Investicijų skaičiuoklė'!$E$10),MONTH('Investicijų skaičiuoklė'!$E$10)+(A749-1)*(12/p),DAY('Investicijų skaičiuoklė'!$E$10)))&lt;&gt;DAY('Investicijų skaičiuoklė'!$E$10),DATE(YEAR('Investicijų skaičiuoklė'!$E$10),MONTH('Investicijų skaičiuoklė'!$E$10)+A749*(12/p)+1,0),DATE(YEAR('Investicijų skaičiuoklė'!$E$10),MONTH('Investicijų skaičiuoklė'!$E$10)+A749*(12/p),DAY('Investicijų skaičiuoklė'!$E$10)))))))</f>
        <v/>
      </c>
      <c r="C749" s="29" t="str">
        <f t="shared" si="33"/>
        <v/>
      </c>
      <c r="D749" s="29" t="str">
        <f t="shared" si="34"/>
        <v/>
      </c>
      <c r="E749" s="29" t="str">
        <f>IF(A749="","",A+SUM($D$2:D748))</f>
        <v/>
      </c>
      <c r="F749" s="29" t="str">
        <f>IF(A749="","",SUM(D$1:D749)+PV)</f>
        <v/>
      </c>
      <c r="G749" s="29" t="str">
        <f>IF(A749="","",IF(INV_Parinktys!$B$17=INV_Parinktys!$A$10,I748*( (1+rate)^(B749-B748)-1 ),I748*rate))</f>
        <v/>
      </c>
      <c r="H749" s="29" t="str">
        <f>IF(D749="","",SUM(G$1:G749))</f>
        <v/>
      </c>
      <c r="I749" s="29" t="str">
        <f t="shared" si="35"/>
        <v/>
      </c>
      <c r="J749" s="28" t="str">
        <f ca="1">_xlfn.IFNA(INDEX(Paskola_LNT!$I$2:$I$1000,MATCH(INV_Lentele!B749,Paskola_LNT!$B$2:$B$1000,0)),IF(AND(J748&lt;&gt;"",A749&lt;&gt;""),J748,""))</f>
        <v/>
      </c>
    </row>
    <row r="750" spans="1:10" x14ac:dyDescent="0.25">
      <c r="A750" s="16" t="str">
        <f>IF(I749="","",IF(A749&gt;='Investicijų skaičiuoklė'!$E$9*p,"",A749+1))</f>
        <v/>
      </c>
      <c r="B750" s="27" t="str">
        <f>IF(A750="","",IF(p=52,B749+7,IF(p=26,B749+14,IF(p=24,IF(MOD(A750,2)=0,EDATE('Investicijų skaičiuoklė'!$E$10,A750/2),B749+14),IF(DAY(DATE(YEAR('Investicijų skaičiuoklė'!$E$10),MONTH('Investicijų skaičiuoklė'!$E$10)+(A750-1)*(12/p),DAY('Investicijų skaičiuoklė'!$E$10)))&lt;&gt;DAY('Investicijų skaičiuoklė'!$E$10),DATE(YEAR('Investicijų skaičiuoklė'!$E$10),MONTH('Investicijų skaičiuoklė'!$E$10)+A750*(12/p)+1,0),DATE(YEAR('Investicijų skaičiuoklė'!$E$10),MONTH('Investicijų skaičiuoklė'!$E$10)+A750*(12/p),DAY('Investicijų skaičiuoklė'!$E$10)))))))</f>
        <v/>
      </c>
      <c r="C750" s="29" t="str">
        <f t="shared" si="33"/>
        <v/>
      </c>
      <c r="D750" s="29" t="str">
        <f t="shared" si="34"/>
        <v/>
      </c>
      <c r="E750" s="29" t="str">
        <f>IF(A750="","",A+SUM($D$2:D749))</f>
        <v/>
      </c>
      <c r="F750" s="29" t="str">
        <f>IF(A750="","",SUM(D$1:D750)+PV)</f>
        <v/>
      </c>
      <c r="G750" s="29" t="str">
        <f>IF(A750="","",IF(INV_Parinktys!$B$17=INV_Parinktys!$A$10,I749*( (1+rate)^(B750-B749)-1 ),I749*rate))</f>
        <v/>
      </c>
      <c r="H750" s="29" t="str">
        <f>IF(D750="","",SUM(G$1:G750))</f>
        <v/>
      </c>
      <c r="I750" s="29" t="str">
        <f t="shared" si="35"/>
        <v/>
      </c>
      <c r="J750" s="28" t="str">
        <f ca="1">_xlfn.IFNA(INDEX(Paskola_LNT!$I$2:$I$1000,MATCH(INV_Lentele!B750,Paskola_LNT!$B$2:$B$1000,0)),IF(AND(J749&lt;&gt;"",A750&lt;&gt;""),J749,""))</f>
        <v/>
      </c>
    </row>
    <row r="751" spans="1:10" x14ac:dyDescent="0.25">
      <c r="A751" s="16" t="str">
        <f>IF(I750="","",IF(A750&gt;='Investicijų skaičiuoklė'!$E$9*p,"",A750+1))</f>
        <v/>
      </c>
      <c r="B751" s="27" t="str">
        <f>IF(A751="","",IF(p=52,B750+7,IF(p=26,B750+14,IF(p=24,IF(MOD(A751,2)=0,EDATE('Investicijų skaičiuoklė'!$E$10,A751/2),B750+14),IF(DAY(DATE(YEAR('Investicijų skaičiuoklė'!$E$10),MONTH('Investicijų skaičiuoklė'!$E$10)+(A751-1)*(12/p),DAY('Investicijų skaičiuoklė'!$E$10)))&lt;&gt;DAY('Investicijų skaičiuoklė'!$E$10),DATE(YEAR('Investicijų skaičiuoklė'!$E$10),MONTH('Investicijų skaičiuoklė'!$E$10)+A751*(12/p)+1,0),DATE(YEAR('Investicijų skaičiuoklė'!$E$10),MONTH('Investicijų skaičiuoklė'!$E$10)+A751*(12/p),DAY('Investicijų skaičiuoklė'!$E$10)))))))</f>
        <v/>
      </c>
      <c r="C751" s="29" t="str">
        <f t="shared" si="33"/>
        <v/>
      </c>
      <c r="D751" s="29" t="str">
        <f t="shared" si="34"/>
        <v/>
      </c>
      <c r="E751" s="29" t="str">
        <f>IF(A751="","",A+SUM($D$2:D750))</f>
        <v/>
      </c>
      <c r="F751" s="29" t="str">
        <f>IF(A751="","",SUM(D$1:D751)+PV)</f>
        <v/>
      </c>
      <c r="G751" s="29" t="str">
        <f>IF(A751="","",IF(INV_Parinktys!$B$17=INV_Parinktys!$A$10,I750*( (1+rate)^(B751-B750)-1 ),I750*rate))</f>
        <v/>
      </c>
      <c r="H751" s="29" t="str">
        <f>IF(D751="","",SUM(G$1:G751))</f>
        <v/>
      </c>
      <c r="I751" s="29" t="str">
        <f t="shared" si="35"/>
        <v/>
      </c>
      <c r="J751" s="28" t="str">
        <f ca="1">_xlfn.IFNA(INDEX(Paskola_LNT!$I$2:$I$1000,MATCH(INV_Lentele!B751,Paskola_LNT!$B$2:$B$1000,0)),IF(AND(J750&lt;&gt;"",A751&lt;&gt;""),J750,""))</f>
        <v/>
      </c>
    </row>
    <row r="752" spans="1:10" x14ac:dyDescent="0.25">
      <c r="A752" s="16" t="str">
        <f>IF(I751="","",IF(A751&gt;='Investicijų skaičiuoklė'!$E$9*p,"",A751+1))</f>
        <v/>
      </c>
      <c r="B752" s="27" t="str">
        <f>IF(A752="","",IF(p=52,B751+7,IF(p=26,B751+14,IF(p=24,IF(MOD(A752,2)=0,EDATE('Investicijų skaičiuoklė'!$E$10,A752/2),B751+14),IF(DAY(DATE(YEAR('Investicijų skaičiuoklė'!$E$10),MONTH('Investicijų skaičiuoklė'!$E$10)+(A752-1)*(12/p),DAY('Investicijų skaičiuoklė'!$E$10)))&lt;&gt;DAY('Investicijų skaičiuoklė'!$E$10),DATE(YEAR('Investicijų skaičiuoklė'!$E$10),MONTH('Investicijų skaičiuoklė'!$E$10)+A752*(12/p)+1,0),DATE(YEAR('Investicijų skaičiuoklė'!$E$10),MONTH('Investicijų skaičiuoklė'!$E$10)+A752*(12/p),DAY('Investicijų skaičiuoklė'!$E$10)))))))</f>
        <v/>
      </c>
      <c r="C752" s="29" t="str">
        <f t="shared" si="33"/>
        <v/>
      </c>
      <c r="D752" s="29" t="str">
        <f t="shared" si="34"/>
        <v/>
      </c>
      <c r="E752" s="29" t="str">
        <f>IF(A752="","",A+SUM($D$2:D751))</f>
        <v/>
      </c>
      <c r="F752" s="29" t="str">
        <f>IF(A752="","",SUM(D$1:D752)+PV)</f>
        <v/>
      </c>
      <c r="G752" s="29" t="str">
        <f>IF(A752="","",IF(INV_Parinktys!$B$17=INV_Parinktys!$A$10,I751*( (1+rate)^(B752-B751)-1 ),I751*rate))</f>
        <v/>
      </c>
      <c r="H752" s="29" t="str">
        <f>IF(D752="","",SUM(G$1:G752))</f>
        <v/>
      </c>
      <c r="I752" s="29" t="str">
        <f t="shared" si="35"/>
        <v/>
      </c>
      <c r="J752" s="28" t="str">
        <f ca="1">_xlfn.IFNA(INDEX(Paskola_LNT!$I$2:$I$1000,MATCH(INV_Lentele!B752,Paskola_LNT!$B$2:$B$1000,0)),IF(AND(J751&lt;&gt;"",A752&lt;&gt;""),J751,""))</f>
        <v/>
      </c>
    </row>
    <row r="753" spans="1:10" x14ac:dyDescent="0.25">
      <c r="A753" s="16" t="str">
        <f>IF(I752="","",IF(A752&gt;='Investicijų skaičiuoklė'!$E$9*p,"",A752+1))</f>
        <v/>
      </c>
      <c r="B753" s="27" t="str">
        <f>IF(A753="","",IF(p=52,B752+7,IF(p=26,B752+14,IF(p=24,IF(MOD(A753,2)=0,EDATE('Investicijų skaičiuoklė'!$E$10,A753/2),B752+14),IF(DAY(DATE(YEAR('Investicijų skaičiuoklė'!$E$10),MONTH('Investicijų skaičiuoklė'!$E$10)+(A753-1)*(12/p),DAY('Investicijų skaičiuoklė'!$E$10)))&lt;&gt;DAY('Investicijų skaičiuoklė'!$E$10),DATE(YEAR('Investicijų skaičiuoklė'!$E$10),MONTH('Investicijų skaičiuoklė'!$E$10)+A753*(12/p)+1,0),DATE(YEAR('Investicijų skaičiuoklė'!$E$10),MONTH('Investicijų skaičiuoklė'!$E$10)+A753*(12/p),DAY('Investicijų skaičiuoklė'!$E$10)))))))</f>
        <v/>
      </c>
      <c r="C753" s="29" t="str">
        <f t="shared" si="33"/>
        <v/>
      </c>
      <c r="D753" s="29" t="str">
        <f t="shared" si="34"/>
        <v/>
      </c>
      <c r="E753" s="29" t="str">
        <f>IF(A753="","",A+SUM($D$2:D752))</f>
        <v/>
      </c>
      <c r="F753" s="29" t="str">
        <f>IF(A753="","",SUM(D$1:D753)+PV)</f>
        <v/>
      </c>
      <c r="G753" s="29" t="str">
        <f>IF(A753="","",IF(INV_Parinktys!$B$17=INV_Parinktys!$A$10,I752*( (1+rate)^(B753-B752)-1 ),I752*rate))</f>
        <v/>
      </c>
      <c r="H753" s="29" t="str">
        <f>IF(D753="","",SUM(G$1:G753))</f>
        <v/>
      </c>
      <c r="I753" s="29" t="str">
        <f t="shared" si="35"/>
        <v/>
      </c>
      <c r="J753" s="28" t="str">
        <f ca="1">_xlfn.IFNA(INDEX(Paskola_LNT!$I$2:$I$1000,MATCH(INV_Lentele!B753,Paskola_LNT!$B$2:$B$1000,0)),IF(AND(J752&lt;&gt;"",A753&lt;&gt;""),J752,""))</f>
        <v/>
      </c>
    </row>
    <row r="754" spans="1:10" x14ac:dyDescent="0.25">
      <c r="A754" s="16" t="str">
        <f>IF(I753="","",IF(A753&gt;='Investicijų skaičiuoklė'!$E$9*p,"",A753+1))</f>
        <v/>
      </c>
      <c r="B754" s="27" t="str">
        <f>IF(A754="","",IF(p=52,B753+7,IF(p=26,B753+14,IF(p=24,IF(MOD(A754,2)=0,EDATE('Investicijų skaičiuoklė'!$E$10,A754/2),B753+14),IF(DAY(DATE(YEAR('Investicijų skaičiuoklė'!$E$10),MONTH('Investicijų skaičiuoklė'!$E$10)+(A754-1)*(12/p),DAY('Investicijų skaičiuoklė'!$E$10)))&lt;&gt;DAY('Investicijų skaičiuoklė'!$E$10),DATE(YEAR('Investicijų skaičiuoklė'!$E$10),MONTH('Investicijų skaičiuoklė'!$E$10)+A754*(12/p)+1,0),DATE(YEAR('Investicijų skaičiuoklė'!$E$10),MONTH('Investicijų skaičiuoklė'!$E$10)+A754*(12/p),DAY('Investicijų skaičiuoklė'!$E$10)))))))</f>
        <v/>
      </c>
      <c r="C754" s="29" t="str">
        <f t="shared" si="33"/>
        <v/>
      </c>
      <c r="D754" s="29" t="str">
        <f t="shared" si="34"/>
        <v/>
      </c>
      <c r="E754" s="29" t="str">
        <f>IF(A754="","",A+SUM($D$2:D753))</f>
        <v/>
      </c>
      <c r="F754" s="29" t="str">
        <f>IF(A754="","",SUM(D$1:D754)+PV)</f>
        <v/>
      </c>
      <c r="G754" s="29" t="str">
        <f>IF(A754="","",IF(INV_Parinktys!$B$17=INV_Parinktys!$A$10,I753*( (1+rate)^(B754-B753)-1 ),I753*rate))</f>
        <v/>
      </c>
      <c r="H754" s="29" t="str">
        <f>IF(D754="","",SUM(G$1:G754))</f>
        <v/>
      </c>
      <c r="I754" s="29" t="str">
        <f t="shared" si="35"/>
        <v/>
      </c>
      <c r="J754" s="28" t="str">
        <f ca="1">_xlfn.IFNA(INDEX(Paskola_LNT!$I$2:$I$1000,MATCH(INV_Lentele!B754,Paskola_LNT!$B$2:$B$1000,0)),IF(AND(J753&lt;&gt;"",A754&lt;&gt;""),J753,""))</f>
        <v/>
      </c>
    </row>
    <row r="755" spans="1:10" x14ac:dyDescent="0.25">
      <c r="A755" s="16" t="str">
        <f>IF(I754="","",IF(A754&gt;='Investicijų skaičiuoklė'!$E$9*p,"",A754+1))</f>
        <v/>
      </c>
      <c r="B755" s="27" t="str">
        <f>IF(A755="","",IF(p=52,B754+7,IF(p=26,B754+14,IF(p=24,IF(MOD(A755,2)=0,EDATE('Investicijų skaičiuoklė'!$E$10,A755/2),B754+14),IF(DAY(DATE(YEAR('Investicijų skaičiuoklė'!$E$10),MONTH('Investicijų skaičiuoklė'!$E$10)+(A755-1)*(12/p),DAY('Investicijų skaičiuoklė'!$E$10)))&lt;&gt;DAY('Investicijų skaičiuoklė'!$E$10),DATE(YEAR('Investicijų skaičiuoklė'!$E$10),MONTH('Investicijų skaičiuoklė'!$E$10)+A755*(12/p)+1,0),DATE(YEAR('Investicijų skaičiuoklė'!$E$10),MONTH('Investicijų skaičiuoklė'!$E$10)+A755*(12/p),DAY('Investicijų skaičiuoklė'!$E$10)))))))</f>
        <v/>
      </c>
      <c r="C755" s="29" t="str">
        <f t="shared" si="33"/>
        <v/>
      </c>
      <c r="D755" s="29" t="str">
        <f t="shared" si="34"/>
        <v/>
      </c>
      <c r="E755" s="29" t="str">
        <f>IF(A755="","",A+SUM($D$2:D754))</f>
        <v/>
      </c>
      <c r="F755" s="29" t="str">
        <f>IF(A755="","",SUM(D$1:D755)+PV)</f>
        <v/>
      </c>
      <c r="G755" s="29" t="str">
        <f>IF(A755="","",IF(INV_Parinktys!$B$17=INV_Parinktys!$A$10,I754*( (1+rate)^(B755-B754)-1 ),I754*rate))</f>
        <v/>
      </c>
      <c r="H755" s="29" t="str">
        <f>IF(D755="","",SUM(G$1:G755))</f>
        <v/>
      </c>
      <c r="I755" s="29" t="str">
        <f t="shared" si="35"/>
        <v/>
      </c>
      <c r="J755" s="28" t="str">
        <f ca="1">_xlfn.IFNA(INDEX(Paskola_LNT!$I$2:$I$1000,MATCH(INV_Lentele!B755,Paskola_LNT!$B$2:$B$1000,0)),IF(AND(J754&lt;&gt;"",A755&lt;&gt;""),J754,""))</f>
        <v/>
      </c>
    </row>
    <row r="756" spans="1:10" x14ac:dyDescent="0.25">
      <c r="A756" s="16" t="str">
        <f>IF(I755="","",IF(A755&gt;='Investicijų skaičiuoklė'!$E$9*p,"",A755+1))</f>
        <v/>
      </c>
      <c r="B756" s="27" t="str">
        <f>IF(A756="","",IF(p=52,B755+7,IF(p=26,B755+14,IF(p=24,IF(MOD(A756,2)=0,EDATE('Investicijų skaičiuoklė'!$E$10,A756/2),B755+14),IF(DAY(DATE(YEAR('Investicijų skaičiuoklė'!$E$10),MONTH('Investicijų skaičiuoklė'!$E$10)+(A756-1)*(12/p),DAY('Investicijų skaičiuoklė'!$E$10)))&lt;&gt;DAY('Investicijų skaičiuoklė'!$E$10),DATE(YEAR('Investicijų skaičiuoklė'!$E$10),MONTH('Investicijų skaičiuoklė'!$E$10)+A756*(12/p)+1,0),DATE(YEAR('Investicijų skaičiuoklė'!$E$10),MONTH('Investicijų skaičiuoklė'!$E$10)+A756*(12/p),DAY('Investicijų skaičiuoklė'!$E$10)))))))</f>
        <v/>
      </c>
      <c r="C756" s="29" t="str">
        <f t="shared" si="33"/>
        <v/>
      </c>
      <c r="D756" s="29" t="str">
        <f t="shared" si="34"/>
        <v/>
      </c>
      <c r="E756" s="29" t="str">
        <f>IF(A756="","",A+SUM($D$2:D755))</f>
        <v/>
      </c>
      <c r="F756" s="29" t="str">
        <f>IF(A756="","",SUM(D$1:D756)+PV)</f>
        <v/>
      </c>
      <c r="G756" s="29" t="str">
        <f>IF(A756="","",IF(INV_Parinktys!$B$17=INV_Parinktys!$A$10,I755*( (1+rate)^(B756-B755)-1 ),I755*rate))</f>
        <v/>
      </c>
      <c r="H756" s="29" t="str">
        <f>IF(D756="","",SUM(G$1:G756))</f>
        <v/>
      </c>
      <c r="I756" s="29" t="str">
        <f t="shared" si="35"/>
        <v/>
      </c>
      <c r="J756" s="28" t="str">
        <f ca="1">_xlfn.IFNA(INDEX(Paskola_LNT!$I$2:$I$1000,MATCH(INV_Lentele!B756,Paskola_LNT!$B$2:$B$1000,0)),IF(AND(J755&lt;&gt;"",A756&lt;&gt;""),J755,""))</f>
        <v/>
      </c>
    </row>
    <row r="757" spans="1:10" x14ac:dyDescent="0.25">
      <c r="A757" s="16" t="str">
        <f>IF(I756="","",IF(A756&gt;='Investicijų skaičiuoklė'!$E$9*p,"",A756+1))</f>
        <v/>
      </c>
      <c r="B757" s="27" t="str">
        <f>IF(A757="","",IF(p=52,B756+7,IF(p=26,B756+14,IF(p=24,IF(MOD(A757,2)=0,EDATE('Investicijų skaičiuoklė'!$E$10,A757/2),B756+14),IF(DAY(DATE(YEAR('Investicijų skaičiuoklė'!$E$10),MONTH('Investicijų skaičiuoklė'!$E$10)+(A757-1)*(12/p),DAY('Investicijų skaičiuoklė'!$E$10)))&lt;&gt;DAY('Investicijų skaičiuoklė'!$E$10),DATE(YEAR('Investicijų skaičiuoklė'!$E$10),MONTH('Investicijų skaičiuoklė'!$E$10)+A757*(12/p)+1,0),DATE(YEAR('Investicijų skaičiuoklė'!$E$10),MONTH('Investicijų skaičiuoklė'!$E$10)+A757*(12/p),DAY('Investicijų skaičiuoklė'!$E$10)))))))</f>
        <v/>
      </c>
      <c r="C757" s="29" t="str">
        <f t="shared" si="33"/>
        <v/>
      </c>
      <c r="D757" s="29" t="str">
        <f t="shared" si="34"/>
        <v/>
      </c>
      <c r="E757" s="29" t="str">
        <f>IF(A757="","",A+SUM($D$2:D756))</f>
        <v/>
      </c>
      <c r="F757" s="29" t="str">
        <f>IF(A757="","",SUM(D$1:D757)+PV)</f>
        <v/>
      </c>
      <c r="G757" s="29" t="str">
        <f>IF(A757="","",IF(INV_Parinktys!$B$17=INV_Parinktys!$A$10,I756*( (1+rate)^(B757-B756)-1 ),I756*rate))</f>
        <v/>
      </c>
      <c r="H757" s="29" t="str">
        <f>IF(D757="","",SUM(G$1:G757))</f>
        <v/>
      </c>
      <c r="I757" s="29" t="str">
        <f t="shared" si="35"/>
        <v/>
      </c>
      <c r="J757" s="28" t="str">
        <f ca="1">_xlfn.IFNA(INDEX(Paskola_LNT!$I$2:$I$1000,MATCH(INV_Lentele!B757,Paskola_LNT!$B$2:$B$1000,0)),IF(AND(J756&lt;&gt;"",A757&lt;&gt;""),J756,""))</f>
        <v/>
      </c>
    </row>
    <row r="758" spans="1:10" x14ac:dyDescent="0.25">
      <c r="A758" s="16" t="str">
        <f>IF(I757="","",IF(A757&gt;='Investicijų skaičiuoklė'!$E$9*p,"",A757+1))</f>
        <v/>
      </c>
      <c r="B758" s="27" t="str">
        <f>IF(A758="","",IF(p=52,B757+7,IF(p=26,B757+14,IF(p=24,IF(MOD(A758,2)=0,EDATE('Investicijų skaičiuoklė'!$E$10,A758/2),B757+14),IF(DAY(DATE(YEAR('Investicijų skaičiuoklė'!$E$10),MONTH('Investicijų skaičiuoklė'!$E$10)+(A758-1)*(12/p),DAY('Investicijų skaičiuoklė'!$E$10)))&lt;&gt;DAY('Investicijų skaičiuoklė'!$E$10),DATE(YEAR('Investicijų skaičiuoklė'!$E$10),MONTH('Investicijų skaičiuoklė'!$E$10)+A758*(12/p)+1,0),DATE(YEAR('Investicijų skaičiuoklė'!$E$10),MONTH('Investicijų skaičiuoklė'!$E$10)+A758*(12/p),DAY('Investicijų skaičiuoklė'!$E$10)))))))</f>
        <v/>
      </c>
      <c r="C758" s="29" t="str">
        <f t="shared" si="33"/>
        <v/>
      </c>
      <c r="D758" s="29" t="str">
        <f t="shared" si="34"/>
        <v/>
      </c>
      <c r="E758" s="29" t="str">
        <f>IF(A758="","",A+SUM($D$2:D757))</f>
        <v/>
      </c>
      <c r="F758" s="29" t="str">
        <f>IF(A758="","",SUM(D$1:D758)+PV)</f>
        <v/>
      </c>
      <c r="G758" s="29" t="str">
        <f>IF(A758="","",IF(INV_Parinktys!$B$17=INV_Parinktys!$A$10,I757*( (1+rate)^(B758-B757)-1 ),I757*rate))</f>
        <v/>
      </c>
      <c r="H758" s="29" t="str">
        <f>IF(D758="","",SUM(G$1:G758))</f>
        <v/>
      </c>
      <c r="I758" s="29" t="str">
        <f t="shared" si="35"/>
        <v/>
      </c>
      <c r="J758" s="28" t="str">
        <f ca="1">_xlfn.IFNA(INDEX(Paskola_LNT!$I$2:$I$1000,MATCH(INV_Lentele!B758,Paskola_LNT!$B$2:$B$1000,0)),IF(AND(J757&lt;&gt;"",A758&lt;&gt;""),J757,""))</f>
        <v/>
      </c>
    </row>
    <row r="759" spans="1:10" x14ac:dyDescent="0.25">
      <c r="A759" s="16" t="str">
        <f>IF(I758="","",IF(A758&gt;='Investicijų skaičiuoklė'!$E$9*p,"",A758+1))</f>
        <v/>
      </c>
      <c r="B759" s="27" t="str">
        <f>IF(A759="","",IF(p=52,B758+7,IF(p=26,B758+14,IF(p=24,IF(MOD(A759,2)=0,EDATE('Investicijų skaičiuoklė'!$E$10,A759/2),B758+14),IF(DAY(DATE(YEAR('Investicijų skaičiuoklė'!$E$10),MONTH('Investicijų skaičiuoklė'!$E$10)+(A759-1)*(12/p),DAY('Investicijų skaičiuoklė'!$E$10)))&lt;&gt;DAY('Investicijų skaičiuoklė'!$E$10),DATE(YEAR('Investicijų skaičiuoklė'!$E$10),MONTH('Investicijų skaičiuoklė'!$E$10)+A759*(12/p)+1,0),DATE(YEAR('Investicijų skaičiuoklė'!$E$10),MONTH('Investicijų skaičiuoklė'!$E$10)+A759*(12/p),DAY('Investicijų skaičiuoklė'!$E$10)))))))</f>
        <v/>
      </c>
      <c r="C759" s="29" t="str">
        <f t="shared" si="33"/>
        <v/>
      </c>
      <c r="D759" s="29" t="str">
        <f t="shared" si="34"/>
        <v/>
      </c>
      <c r="E759" s="29" t="str">
        <f>IF(A759="","",A+SUM($D$2:D758))</f>
        <v/>
      </c>
      <c r="F759" s="29" t="str">
        <f>IF(A759="","",SUM(D$1:D759)+PV)</f>
        <v/>
      </c>
      <c r="G759" s="29" t="str">
        <f>IF(A759="","",IF(INV_Parinktys!$B$17=INV_Parinktys!$A$10,I758*( (1+rate)^(B759-B758)-1 ),I758*rate))</f>
        <v/>
      </c>
      <c r="H759" s="29" t="str">
        <f>IF(D759="","",SUM(G$1:G759))</f>
        <v/>
      </c>
      <c r="I759" s="29" t="str">
        <f t="shared" si="35"/>
        <v/>
      </c>
      <c r="J759" s="28" t="str">
        <f ca="1">_xlfn.IFNA(INDEX(Paskola_LNT!$I$2:$I$1000,MATCH(INV_Lentele!B759,Paskola_LNT!$B$2:$B$1000,0)),IF(AND(J758&lt;&gt;"",A759&lt;&gt;""),J758,""))</f>
        <v/>
      </c>
    </row>
    <row r="760" spans="1:10" x14ac:dyDescent="0.25">
      <c r="A760" s="16" t="str">
        <f>IF(I759="","",IF(A759&gt;='Investicijų skaičiuoklė'!$E$9*p,"",A759+1))</f>
        <v/>
      </c>
      <c r="B760" s="27" t="str">
        <f>IF(A760="","",IF(p=52,B759+7,IF(p=26,B759+14,IF(p=24,IF(MOD(A760,2)=0,EDATE('Investicijų skaičiuoklė'!$E$10,A760/2),B759+14),IF(DAY(DATE(YEAR('Investicijų skaičiuoklė'!$E$10),MONTH('Investicijų skaičiuoklė'!$E$10)+(A760-1)*(12/p),DAY('Investicijų skaičiuoklė'!$E$10)))&lt;&gt;DAY('Investicijų skaičiuoklė'!$E$10),DATE(YEAR('Investicijų skaičiuoklė'!$E$10),MONTH('Investicijų skaičiuoklė'!$E$10)+A760*(12/p)+1,0),DATE(YEAR('Investicijų skaičiuoklė'!$E$10),MONTH('Investicijų skaičiuoklė'!$E$10)+A760*(12/p),DAY('Investicijų skaičiuoklė'!$E$10)))))))</f>
        <v/>
      </c>
      <c r="C760" s="29" t="str">
        <f t="shared" si="33"/>
        <v/>
      </c>
      <c r="D760" s="29" t="str">
        <f t="shared" si="34"/>
        <v/>
      </c>
      <c r="E760" s="29" t="str">
        <f>IF(A760="","",A+SUM($D$2:D759))</f>
        <v/>
      </c>
      <c r="F760" s="29" t="str">
        <f>IF(A760="","",SUM(D$1:D760)+PV)</f>
        <v/>
      </c>
      <c r="G760" s="29" t="str">
        <f>IF(A760="","",IF(INV_Parinktys!$B$17=INV_Parinktys!$A$10,I759*( (1+rate)^(B760-B759)-1 ),I759*rate))</f>
        <v/>
      </c>
      <c r="H760" s="29" t="str">
        <f>IF(D760="","",SUM(G$1:G760))</f>
        <v/>
      </c>
      <c r="I760" s="29" t="str">
        <f t="shared" si="35"/>
        <v/>
      </c>
      <c r="J760" s="28" t="str">
        <f ca="1">_xlfn.IFNA(INDEX(Paskola_LNT!$I$2:$I$1000,MATCH(INV_Lentele!B760,Paskola_LNT!$B$2:$B$1000,0)),IF(AND(J759&lt;&gt;"",A760&lt;&gt;""),J759,""))</f>
        <v/>
      </c>
    </row>
    <row r="761" spans="1:10" x14ac:dyDescent="0.25">
      <c r="A761" s="16" t="str">
        <f>IF(I760="","",IF(A760&gt;='Investicijų skaičiuoklė'!$E$9*p,"",A760+1))</f>
        <v/>
      </c>
      <c r="B761" s="27" t="str">
        <f>IF(A761="","",IF(p=52,B760+7,IF(p=26,B760+14,IF(p=24,IF(MOD(A761,2)=0,EDATE('Investicijų skaičiuoklė'!$E$10,A761/2),B760+14),IF(DAY(DATE(YEAR('Investicijų skaičiuoklė'!$E$10),MONTH('Investicijų skaičiuoklė'!$E$10)+(A761-1)*(12/p),DAY('Investicijų skaičiuoklė'!$E$10)))&lt;&gt;DAY('Investicijų skaičiuoklė'!$E$10),DATE(YEAR('Investicijų skaičiuoklė'!$E$10),MONTH('Investicijų skaičiuoklė'!$E$10)+A761*(12/p)+1,0),DATE(YEAR('Investicijų skaičiuoklė'!$E$10),MONTH('Investicijų skaičiuoklė'!$E$10)+A761*(12/p),DAY('Investicijų skaičiuoklė'!$E$10)))))))</f>
        <v/>
      </c>
      <c r="C761" s="29" t="str">
        <f t="shared" si="33"/>
        <v/>
      </c>
      <c r="D761" s="29" t="str">
        <f t="shared" si="34"/>
        <v/>
      </c>
      <c r="E761" s="29" t="str">
        <f>IF(A761="","",A+SUM($D$2:D760))</f>
        <v/>
      </c>
      <c r="F761" s="29" t="str">
        <f>IF(A761="","",SUM(D$1:D761)+PV)</f>
        <v/>
      </c>
      <c r="G761" s="29" t="str">
        <f>IF(A761="","",IF(INV_Parinktys!$B$17=INV_Parinktys!$A$10,I760*( (1+rate)^(B761-B760)-1 ),I760*rate))</f>
        <v/>
      </c>
      <c r="H761" s="29" t="str">
        <f>IF(D761="","",SUM(G$1:G761))</f>
        <v/>
      </c>
      <c r="I761" s="29" t="str">
        <f t="shared" si="35"/>
        <v/>
      </c>
      <c r="J761" s="28" t="str">
        <f ca="1">_xlfn.IFNA(INDEX(Paskola_LNT!$I$2:$I$1000,MATCH(INV_Lentele!B761,Paskola_LNT!$B$2:$B$1000,0)),IF(AND(J760&lt;&gt;"",A761&lt;&gt;""),J760,""))</f>
        <v/>
      </c>
    </row>
    <row r="762" spans="1:10" x14ac:dyDescent="0.25">
      <c r="A762" s="16" t="str">
        <f>IF(I761="","",IF(A761&gt;='Investicijų skaičiuoklė'!$E$9*p,"",A761+1))</f>
        <v/>
      </c>
      <c r="B762" s="27" t="str">
        <f>IF(A762="","",IF(p=52,B761+7,IF(p=26,B761+14,IF(p=24,IF(MOD(A762,2)=0,EDATE('Investicijų skaičiuoklė'!$E$10,A762/2),B761+14),IF(DAY(DATE(YEAR('Investicijų skaičiuoklė'!$E$10),MONTH('Investicijų skaičiuoklė'!$E$10)+(A762-1)*(12/p),DAY('Investicijų skaičiuoklė'!$E$10)))&lt;&gt;DAY('Investicijų skaičiuoklė'!$E$10),DATE(YEAR('Investicijų skaičiuoklė'!$E$10),MONTH('Investicijų skaičiuoklė'!$E$10)+A762*(12/p)+1,0),DATE(YEAR('Investicijų skaičiuoklė'!$E$10),MONTH('Investicijų skaičiuoklė'!$E$10)+A762*(12/p),DAY('Investicijų skaičiuoklė'!$E$10)))))))</f>
        <v/>
      </c>
      <c r="C762" s="29" t="str">
        <f t="shared" si="33"/>
        <v/>
      </c>
      <c r="D762" s="29" t="str">
        <f t="shared" si="34"/>
        <v/>
      </c>
      <c r="E762" s="29" t="str">
        <f>IF(A762="","",A+SUM($D$2:D761))</f>
        <v/>
      </c>
      <c r="F762" s="29" t="str">
        <f>IF(A762="","",SUM(D$1:D762)+PV)</f>
        <v/>
      </c>
      <c r="G762" s="29" t="str">
        <f>IF(A762="","",IF(INV_Parinktys!$B$17=INV_Parinktys!$A$10,I761*( (1+rate)^(B762-B761)-1 ),I761*rate))</f>
        <v/>
      </c>
      <c r="H762" s="29" t="str">
        <f>IF(D762="","",SUM(G$1:G762))</f>
        <v/>
      </c>
      <c r="I762" s="29" t="str">
        <f t="shared" si="35"/>
        <v/>
      </c>
      <c r="J762" s="28" t="str">
        <f ca="1">_xlfn.IFNA(INDEX(Paskola_LNT!$I$2:$I$1000,MATCH(INV_Lentele!B762,Paskola_LNT!$B$2:$B$1000,0)),IF(AND(J761&lt;&gt;"",A762&lt;&gt;""),J761,""))</f>
        <v/>
      </c>
    </row>
    <row r="763" spans="1:10" x14ac:dyDescent="0.25">
      <c r="A763" s="16" t="str">
        <f>IF(I762="","",IF(A762&gt;='Investicijų skaičiuoklė'!$E$9*p,"",A762+1))</f>
        <v/>
      </c>
      <c r="B763" s="27" t="str">
        <f>IF(A763="","",IF(p=52,B762+7,IF(p=26,B762+14,IF(p=24,IF(MOD(A763,2)=0,EDATE('Investicijų skaičiuoklė'!$E$10,A763/2),B762+14),IF(DAY(DATE(YEAR('Investicijų skaičiuoklė'!$E$10),MONTH('Investicijų skaičiuoklė'!$E$10)+(A763-1)*(12/p),DAY('Investicijų skaičiuoklė'!$E$10)))&lt;&gt;DAY('Investicijų skaičiuoklė'!$E$10),DATE(YEAR('Investicijų skaičiuoklė'!$E$10),MONTH('Investicijų skaičiuoklė'!$E$10)+A763*(12/p)+1,0),DATE(YEAR('Investicijų skaičiuoklė'!$E$10),MONTH('Investicijų skaičiuoklė'!$E$10)+A763*(12/p),DAY('Investicijų skaičiuoklė'!$E$10)))))))</f>
        <v/>
      </c>
      <c r="C763" s="29" t="str">
        <f t="shared" si="33"/>
        <v/>
      </c>
      <c r="D763" s="29" t="str">
        <f t="shared" si="34"/>
        <v/>
      </c>
      <c r="E763" s="29" t="str">
        <f>IF(A763="","",A+SUM($D$2:D762))</f>
        <v/>
      </c>
      <c r="F763" s="29" t="str">
        <f>IF(A763="","",SUM(D$1:D763)+PV)</f>
        <v/>
      </c>
      <c r="G763" s="29" t="str">
        <f>IF(A763="","",IF(INV_Parinktys!$B$17=INV_Parinktys!$A$10,I762*( (1+rate)^(B763-B762)-1 ),I762*rate))</f>
        <v/>
      </c>
      <c r="H763" s="29" t="str">
        <f>IF(D763="","",SUM(G$1:G763))</f>
        <v/>
      </c>
      <c r="I763" s="29" t="str">
        <f t="shared" si="35"/>
        <v/>
      </c>
      <c r="J763" s="28" t="str">
        <f ca="1">_xlfn.IFNA(INDEX(Paskola_LNT!$I$2:$I$1000,MATCH(INV_Lentele!B763,Paskola_LNT!$B$2:$B$1000,0)),IF(AND(J762&lt;&gt;"",A763&lt;&gt;""),J762,""))</f>
        <v/>
      </c>
    </row>
    <row r="764" spans="1:10" x14ac:dyDescent="0.25">
      <c r="A764" s="16" t="str">
        <f>IF(I763="","",IF(A763&gt;='Investicijų skaičiuoklė'!$E$9*p,"",A763+1))</f>
        <v/>
      </c>
      <c r="B764" s="27" t="str">
        <f>IF(A764="","",IF(p=52,B763+7,IF(p=26,B763+14,IF(p=24,IF(MOD(A764,2)=0,EDATE('Investicijų skaičiuoklė'!$E$10,A764/2),B763+14),IF(DAY(DATE(YEAR('Investicijų skaičiuoklė'!$E$10),MONTH('Investicijų skaičiuoklė'!$E$10)+(A764-1)*(12/p),DAY('Investicijų skaičiuoklė'!$E$10)))&lt;&gt;DAY('Investicijų skaičiuoklė'!$E$10),DATE(YEAR('Investicijų skaičiuoklė'!$E$10),MONTH('Investicijų skaičiuoklė'!$E$10)+A764*(12/p)+1,0),DATE(YEAR('Investicijų skaičiuoklė'!$E$10),MONTH('Investicijų skaičiuoklė'!$E$10)+A764*(12/p),DAY('Investicijų skaičiuoklė'!$E$10)))))))</f>
        <v/>
      </c>
      <c r="C764" s="29" t="str">
        <f t="shared" si="33"/>
        <v/>
      </c>
      <c r="D764" s="29" t="str">
        <f t="shared" si="34"/>
        <v/>
      </c>
      <c r="E764" s="29" t="str">
        <f>IF(A764="","",A+SUM($D$2:D763))</f>
        <v/>
      </c>
      <c r="F764" s="29" t="str">
        <f>IF(A764="","",SUM(D$1:D764)+PV)</f>
        <v/>
      </c>
      <c r="G764" s="29" t="str">
        <f>IF(A764="","",IF(INV_Parinktys!$B$17=INV_Parinktys!$A$10,I763*( (1+rate)^(B764-B763)-1 ),I763*rate))</f>
        <v/>
      </c>
      <c r="H764" s="29" t="str">
        <f>IF(D764="","",SUM(G$1:G764))</f>
        <v/>
      </c>
      <c r="I764" s="29" t="str">
        <f t="shared" si="35"/>
        <v/>
      </c>
      <c r="J764" s="28" t="str">
        <f ca="1">_xlfn.IFNA(INDEX(Paskola_LNT!$I$2:$I$1000,MATCH(INV_Lentele!B764,Paskola_LNT!$B$2:$B$1000,0)),IF(AND(J763&lt;&gt;"",A764&lt;&gt;""),J763,""))</f>
        <v/>
      </c>
    </row>
    <row r="765" spans="1:10" x14ac:dyDescent="0.25">
      <c r="A765" s="16" t="str">
        <f>IF(I764="","",IF(A764&gt;='Investicijų skaičiuoklė'!$E$9*p,"",A764+1))</f>
        <v/>
      </c>
      <c r="B765" s="27" t="str">
        <f>IF(A765="","",IF(p=52,B764+7,IF(p=26,B764+14,IF(p=24,IF(MOD(A765,2)=0,EDATE('Investicijų skaičiuoklė'!$E$10,A765/2),B764+14),IF(DAY(DATE(YEAR('Investicijų skaičiuoklė'!$E$10),MONTH('Investicijų skaičiuoklė'!$E$10)+(A765-1)*(12/p),DAY('Investicijų skaičiuoklė'!$E$10)))&lt;&gt;DAY('Investicijų skaičiuoklė'!$E$10),DATE(YEAR('Investicijų skaičiuoklė'!$E$10),MONTH('Investicijų skaičiuoklė'!$E$10)+A765*(12/p)+1,0),DATE(YEAR('Investicijų skaičiuoklė'!$E$10),MONTH('Investicijų skaičiuoklė'!$E$10)+A765*(12/p),DAY('Investicijų skaičiuoklė'!$E$10)))))))</f>
        <v/>
      </c>
      <c r="C765" s="29" t="str">
        <f t="shared" si="33"/>
        <v/>
      </c>
      <c r="D765" s="29" t="str">
        <f t="shared" si="34"/>
        <v/>
      </c>
      <c r="E765" s="29" t="str">
        <f>IF(A765="","",A+SUM($D$2:D764))</f>
        <v/>
      </c>
      <c r="F765" s="29" t="str">
        <f>IF(A765="","",SUM(D$1:D765)+PV)</f>
        <v/>
      </c>
      <c r="G765" s="29" t="str">
        <f>IF(A765="","",IF(INV_Parinktys!$B$17=INV_Parinktys!$A$10,I764*( (1+rate)^(B765-B764)-1 ),I764*rate))</f>
        <v/>
      </c>
      <c r="H765" s="29" t="str">
        <f>IF(D765="","",SUM(G$1:G765))</f>
        <v/>
      </c>
      <c r="I765" s="29" t="str">
        <f t="shared" si="35"/>
        <v/>
      </c>
      <c r="J765" s="28" t="str">
        <f ca="1">_xlfn.IFNA(INDEX(Paskola_LNT!$I$2:$I$1000,MATCH(INV_Lentele!B765,Paskola_LNT!$B$2:$B$1000,0)),IF(AND(J764&lt;&gt;"",A765&lt;&gt;""),J764,""))</f>
        <v/>
      </c>
    </row>
    <row r="766" spans="1:10" x14ac:dyDescent="0.25">
      <c r="A766" s="16" t="str">
        <f>IF(I765="","",IF(A765&gt;='Investicijų skaičiuoklė'!$E$9*p,"",A765+1))</f>
        <v/>
      </c>
      <c r="B766" s="27" t="str">
        <f>IF(A766="","",IF(p=52,B765+7,IF(p=26,B765+14,IF(p=24,IF(MOD(A766,2)=0,EDATE('Investicijų skaičiuoklė'!$E$10,A766/2),B765+14),IF(DAY(DATE(YEAR('Investicijų skaičiuoklė'!$E$10),MONTH('Investicijų skaičiuoklė'!$E$10)+(A766-1)*(12/p),DAY('Investicijų skaičiuoklė'!$E$10)))&lt;&gt;DAY('Investicijų skaičiuoklė'!$E$10),DATE(YEAR('Investicijų skaičiuoklė'!$E$10),MONTH('Investicijų skaičiuoklė'!$E$10)+A766*(12/p)+1,0),DATE(YEAR('Investicijų skaičiuoklė'!$E$10),MONTH('Investicijų skaičiuoklė'!$E$10)+A766*(12/p),DAY('Investicijų skaičiuoklė'!$E$10)))))))</f>
        <v/>
      </c>
      <c r="C766" s="29" t="str">
        <f t="shared" si="33"/>
        <v/>
      </c>
      <c r="D766" s="29" t="str">
        <f t="shared" si="34"/>
        <v/>
      </c>
      <c r="E766" s="29" t="str">
        <f>IF(A766="","",A+SUM($D$2:D765))</f>
        <v/>
      </c>
      <c r="F766" s="29" t="str">
        <f>IF(A766="","",SUM(D$1:D766)+PV)</f>
        <v/>
      </c>
      <c r="G766" s="29" t="str">
        <f>IF(A766="","",IF(INV_Parinktys!$B$17=INV_Parinktys!$A$10,I765*( (1+rate)^(B766-B765)-1 ),I765*rate))</f>
        <v/>
      </c>
      <c r="H766" s="29" t="str">
        <f>IF(D766="","",SUM(G$1:G766))</f>
        <v/>
      </c>
      <c r="I766" s="29" t="str">
        <f t="shared" si="35"/>
        <v/>
      </c>
      <c r="J766" s="28" t="str">
        <f ca="1">_xlfn.IFNA(INDEX(Paskola_LNT!$I$2:$I$1000,MATCH(INV_Lentele!B766,Paskola_LNT!$B$2:$B$1000,0)),IF(AND(J765&lt;&gt;"",A766&lt;&gt;""),J765,""))</f>
        <v/>
      </c>
    </row>
    <row r="767" spans="1:10" x14ac:dyDescent="0.25">
      <c r="A767" s="16" t="str">
        <f>IF(I766="","",IF(A766&gt;='Investicijų skaičiuoklė'!$E$9*p,"",A766+1))</f>
        <v/>
      </c>
      <c r="B767" s="27" t="str">
        <f>IF(A767="","",IF(p=52,B766+7,IF(p=26,B766+14,IF(p=24,IF(MOD(A767,2)=0,EDATE('Investicijų skaičiuoklė'!$E$10,A767/2),B766+14),IF(DAY(DATE(YEAR('Investicijų skaičiuoklė'!$E$10),MONTH('Investicijų skaičiuoklė'!$E$10)+(A767-1)*(12/p),DAY('Investicijų skaičiuoklė'!$E$10)))&lt;&gt;DAY('Investicijų skaičiuoklė'!$E$10),DATE(YEAR('Investicijų skaičiuoklė'!$E$10),MONTH('Investicijų skaičiuoklė'!$E$10)+A767*(12/p)+1,0),DATE(YEAR('Investicijų skaičiuoklė'!$E$10),MONTH('Investicijų skaičiuoklė'!$E$10)+A767*(12/p),DAY('Investicijų skaičiuoklė'!$E$10)))))))</f>
        <v/>
      </c>
      <c r="C767" s="29" t="str">
        <f t="shared" si="33"/>
        <v/>
      </c>
      <c r="D767" s="29" t="str">
        <f t="shared" si="34"/>
        <v/>
      </c>
      <c r="E767" s="29" t="str">
        <f>IF(A767="","",A+SUM($D$2:D766))</f>
        <v/>
      </c>
      <c r="F767" s="29" t="str">
        <f>IF(A767="","",SUM(D$1:D767)+PV)</f>
        <v/>
      </c>
      <c r="G767" s="29" t="str">
        <f>IF(A767="","",IF(INV_Parinktys!$B$17=INV_Parinktys!$A$10,I766*( (1+rate)^(B767-B766)-1 ),I766*rate))</f>
        <v/>
      </c>
      <c r="H767" s="29" t="str">
        <f>IF(D767="","",SUM(G$1:G767))</f>
        <v/>
      </c>
      <c r="I767" s="29" t="str">
        <f t="shared" si="35"/>
        <v/>
      </c>
      <c r="J767" s="28" t="str">
        <f ca="1">_xlfn.IFNA(INDEX(Paskola_LNT!$I$2:$I$1000,MATCH(INV_Lentele!B767,Paskola_LNT!$B$2:$B$1000,0)),IF(AND(J766&lt;&gt;"",A767&lt;&gt;""),J766,""))</f>
        <v/>
      </c>
    </row>
    <row r="768" spans="1:10" x14ac:dyDescent="0.25">
      <c r="A768" s="16" t="str">
        <f>IF(I767="","",IF(A767&gt;='Investicijų skaičiuoklė'!$E$9*p,"",A767+1))</f>
        <v/>
      </c>
      <c r="B768" s="27" t="str">
        <f>IF(A768="","",IF(p=52,B767+7,IF(p=26,B767+14,IF(p=24,IF(MOD(A768,2)=0,EDATE('Investicijų skaičiuoklė'!$E$10,A768/2),B767+14),IF(DAY(DATE(YEAR('Investicijų skaičiuoklė'!$E$10),MONTH('Investicijų skaičiuoklė'!$E$10)+(A768-1)*(12/p),DAY('Investicijų skaičiuoklė'!$E$10)))&lt;&gt;DAY('Investicijų skaičiuoklė'!$E$10),DATE(YEAR('Investicijų skaičiuoklė'!$E$10),MONTH('Investicijų skaičiuoklė'!$E$10)+A768*(12/p)+1,0),DATE(YEAR('Investicijų skaičiuoklė'!$E$10),MONTH('Investicijų skaičiuoklė'!$E$10)+A768*(12/p),DAY('Investicijų skaičiuoklė'!$E$10)))))))</f>
        <v/>
      </c>
      <c r="C768" s="29" t="str">
        <f t="shared" si="33"/>
        <v/>
      </c>
      <c r="D768" s="29" t="str">
        <f t="shared" si="34"/>
        <v/>
      </c>
      <c r="E768" s="29" t="str">
        <f>IF(A768="","",A+SUM($D$2:D767))</f>
        <v/>
      </c>
      <c r="F768" s="29" t="str">
        <f>IF(A768="","",SUM(D$1:D768)+PV)</f>
        <v/>
      </c>
      <c r="G768" s="29" t="str">
        <f>IF(A768="","",IF(INV_Parinktys!$B$17=INV_Parinktys!$A$10,I767*( (1+rate)^(B768-B767)-1 ),I767*rate))</f>
        <v/>
      </c>
      <c r="H768" s="29" t="str">
        <f>IF(D768="","",SUM(G$1:G768))</f>
        <v/>
      </c>
      <c r="I768" s="29" t="str">
        <f t="shared" si="35"/>
        <v/>
      </c>
      <c r="J768" s="28" t="str">
        <f ca="1">_xlfn.IFNA(INDEX(Paskola_LNT!$I$2:$I$1000,MATCH(INV_Lentele!B768,Paskola_LNT!$B$2:$B$1000,0)),IF(AND(J767&lt;&gt;"",A768&lt;&gt;""),J767,""))</f>
        <v/>
      </c>
    </row>
    <row r="769" spans="1:10" x14ac:dyDescent="0.25">
      <c r="A769" s="16" t="str">
        <f>IF(I768="","",IF(A768&gt;='Investicijų skaičiuoklė'!$E$9*p,"",A768+1))</f>
        <v/>
      </c>
      <c r="B769" s="27" t="str">
        <f>IF(A769="","",IF(p=52,B768+7,IF(p=26,B768+14,IF(p=24,IF(MOD(A769,2)=0,EDATE('Investicijų skaičiuoklė'!$E$10,A769/2),B768+14),IF(DAY(DATE(YEAR('Investicijų skaičiuoklė'!$E$10),MONTH('Investicijų skaičiuoklė'!$E$10)+(A769-1)*(12/p),DAY('Investicijų skaičiuoklė'!$E$10)))&lt;&gt;DAY('Investicijų skaičiuoklė'!$E$10),DATE(YEAR('Investicijų skaičiuoklė'!$E$10),MONTH('Investicijų skaičiuoklė'!$E$10)+A769*(12/p)+1,0),DATE(YEAR('Investicijų skaičiuoklė'!$E$10),MONTH('Investicijų skaičiuoklė'!$E$10)+A769*(12/p),DAY('Investicijų skaičiuoklė'!$E$10)))))))</f>
        <v/>
      </c>
      <c r="C769" s="29" t="str">
        <f t="shared" si="33"/>
        <v/>
      </c>
      <c r="D769" s="29" t="str">
        <f t="shared" si="34"/>
        <v/>
      </c>
      <c r="E769" s="29" t="str">
        <f>IF(A769="","",A+SUM($D$2:D768))</f>
        <v/>
      </c>
      <c r="F769" s="29" t="str">
        <f>IF(A769="","",SUM(D$1:D769)+PV)</f>
        <v/>
      </c>
      <c r="G769" s="29" t="str">
        <f>IF(A769="","",IF(INV_Parinktys!$B$17=INV_Parinktys!$A$10,I768*( (1+rate)^(B769-B768)-1 ),I768*rate))</f>
        <v/>
      </c>
      <c r="H769" s="29" t="str">
        <f>IF(D769="","",SUM(G$1:G769))</f>
        <v/>
      </c>
      <c r="I769" s="29" t="str">
        <f t="shared" si="35"/>
        <v/>
      </c>
      <c r="J769" s="28" t="str">
        <f ca="1">_xlfn.IFNA(INDEX(Paskola_LNT!$I$2:$I$1000,MATCH(INV_Lentele!B769,Paskola_LNT!$B$2:$B$1000,0)),IF(AND(J768&lt;&gt;"",A769&lt;&gt;""),J768,""))</f>
        <v/>
      </c>
    </row>
    <row r="770" spans="1:10" x14ac:dyDescent="0.25">
      <c r="A770" s="16" t="str">
        <f>IF(I769="","",IF(A769&gt;='Investicijų skaičiuoklė'!$E$9*p,"",A769+1))</f>
        <v/>
      </c>
      <c r="B770" s="27" t="str">
        <f>IF(A770="","",IF(p=52,B769+7,IF(p=26,B769+14,IF(p=24,IF(MOD(A770,2)=0,EDATE('Investicijų skaičiuoklė'!$E$10,A770/2),B769+14),IF(DAY(DATE(YEAR('Investicijų skaičiuoklė'!$E$10),MONTH('Investicijų skaičiuoklė'!$E$10)+(A770-1)*(12/p),DAY('Investicijų skaičiuoklė'!$E$10)))&lt;&gt;DAY('Investicijų skaičiuoklė'!$E$10),DATE(YEAR('Investicijų skaičiuoklė'!$E$10),MONTH('Investicijų skaičiuoklė'!$E$10)+A770*(12/p)+1,0),DATE(YEAR('Investicijų skaičiuoklė'!$E$10),MONTH('Investicijų skaičiuoklė'!$E$10)+A770*(12/p),DAY('Investicijų skaičiuoklė'!$E$10)))))))</f>
        <v/>
      </c>
      <c r="C770" s="29" t="str">
        <f t="shared" ref="C770:C833" si="36">IF(A770="","",PV)</f>
        <v/>
      </c>
      <c r="D770" s="29" t="str">
        <f t="shared" si="34"/>
        <v/>
      </c>
      <c r="E770" s="29" t="str">
        <f>IF(A770="","",A+SUM($D$2:D769))</f>
        <v/>
      </c>
      <c r="F770" s="29" t="str">
        <f>IF(A770="","",SUM(D$1:D770)+PV)</f>
        <v/>
      </c>
      <c r="G770" s="29" t="str">
        <f>IF(A770="","",IF(INV_Parinktys!$B$17=INV_Parinktys!$A$10,I769*( (1+rate)^(B770-B769)-1 ),I769*rate))</f>
        <v/>
      </c>
      <c r="H770" s="29" t="str">
        <f>IF(D770="","",SUM(G$1:G770))</f>
        <v/>
      </c>
      <c r="I770" s="29" t="str">
        <f t="shared" si="35"/>
        <v/>
      </c>
      <c r="J770" s="28" t="str">
        <f ca="1">_xlfn.IFNA(INDEX(Paskola_LNT!$I$2:$I$1000,MATCH(INV_Lentele!B770,Paskola_LNT!$B$2:$B$1000,0)),IF(AND(J769&lt;&gt;"",A770&lt;&gt;""),J769,""))</f>
        <v/>
      </c>
    </row>
    <row r="771" spans="1:10" x14ac:dyDescent="0.25">
      <c r="A771" s="16" t="str">
        <f>IF(I770="","",IF(A770&gt;='Investicijų skaičiuoklė'!$E$9*p,"",A770+1))</f>
        <v/>
      </c>
      <c r="B771" s="27" t="str">
        <f>IF(A771="","",IF(p=52,B770+7,IF(p=26,B770+14,IF(p=24,IF(MOD(A771,2)=0,EDATE('Investicijų skaičiuoklė'!$E$10,A771/2),B770+14),IF(DAY(DATE(YEAR('Investicijų skaičiuoklė'!$E$10),MONTH('Investicijų skaičiuoklė'!$E$10)+(A771-1)*(12/p),DAY('Investicijų skaičiuoklė'!$E$10)))&lt;&gt;DAY('Investicijų skaičiuoklė'!$E$10),DATE(YEAR('Investicijų skaičiuoklė'!$E$10),MONTH('Investicijų skaičiuoklė'!$E$10)+A771*(12/p)+1,0),DATE(YEAR('Investicijų skaičiuoklė'!$E$10),MONTH('Investicijų skaičiuoklė'!$E$10)+A771*(12/p),DAY('Investicijų skaičiuoklė'!$E$10)))))))</f>
        <v/>
      </c>
      <c r="C771" s="29" t="str">
        <f t="shared" si="36"/>
        <v/>
      </c>
      <c r="D771" s="29" t="str">
        <f t="shared" ref="D771:D834" si="37">IF(A771="","",A)</f>
        <v/>
      </c>
      <c r="E771" s="29" t="str">
        <f>IF(A771="","",A+SUM($D$2:D770))</f>
        <v/>
      </c>
      <c r="F771" s="29" t="str">
        <f>IF(A771="","",SUM(D$1:D771)+PV)</f>
        <v/>
      </c>
      <c r="G771" s="29" t="str">
        <f>IF(A771="","",IF(INV_Parinktys!$B$17=INV_Parinktys!$A$10,I770*( (1+rate)^(B771-B770)-1 ),I770*rate))</f>
        <v/>
      </c>
      <c r="H771" s="29" t="str">
        <f>IF(D771="","",SUM(G$1:G771))</f>
        <v/>
      </c>
      <c r="I771" s="29" t="str">
        <f t="shared" ref="I771:I782" si="38">IF(A771="","",I770+G771+D771)</f>
        <v/>
      </c>
      <c r="J771" s="28" t="str">
        <f ca="1">_xlfn.IFNA(INDEX(Paskola_LNT!$I$2:$I$1000,MATCH(INV_Lentele!B771,Paskola_LNT!$B$2:$B$1000,0)),IF(AND(J770&lt;&gt;"",A771&lt;&gt;""),J770,""))</f>
        <v/>
      </c>
    </row>
    <row r="772" spans="1:10" x14ac:dyDescent="0.25">
      <c r="A772" s="16" t="str">
        <f>IF(I771="","",IF(A771&gt;='Investicijų skaičiuoklė'!$E$9*p,"",A771+1))</f>
        <v/>
      </c>
      <c r="B772" s="27" t="str">
        <f>IF(A772="","",IF(p=52,B771+7,IF(p=26,B771+14,IF(p=24,IF(MOD(A772,2)=0,EDATE('Investicijų skaičiuoklė'!$E$10,A772/2),B771+14),IF(DAY(DATE(YEAR('Investicijų skaičiuoklė'!$E$10),MONTH('Investicijų skaičiuoklė'!$E$10)+(A772-1)*(12/p),DAY('Investicijų skaičiuoklė'!$E$10)))&lt;&gt;DAY('Investicijų skaičiuoklė'!$E$10),DATE(YEAR('Investicijų skaičiuoklė'!$E$10),MONTH('Investicijų skaičiuoklė'!$E$10)+A772*(12/p)+1,0),DATE(YEAR('Investicijų skaičiuoklė'!$E$10),MONTH('Investicijų skaičiuoklė'!$E$10)+A772*(12/p),DAY('Investicijų skaičiuoklė'!$E$10)))))))</f>
        <v/>
      </c>
      <c r="C772" s="29" t="str">
        <f t="shared" si="36"/>
        <v/>
      </c>
      <c r="D772" s="29" t="str">
        <f t="shared" si="37"/>
        <v/>
      </c>
      <c r="E772" s="29" t="str">
        <f>IF(A772="","",A+SUM($D$2:D771))</f>
        <v/>
      </c>
      <c r="F772" s="29" t="str">
        <f>IF(A772="","",SUM(D$1:D772)+PV)</f>
        <v/>
      </c>
      <c r="G772" s="29" t="str">
        <f>IF(A772="","",IF(INV_Parinktys!$B$17=INV_Parinktys!$A$10,I771*( (1+rate)^(B772-B771)-1 ),I771*rate))</f>
        <v/>
      </c>
      <c r="H772" s="29" t="str">
        <f>IF(D772="","",SUM(G$1:G772))</f>
        <v/>
      </c>
      <c r="I772" s="29" t="str">
        <f t="shared" si="38"/>
        <v/>
      </c>
      <c r="J772" s="28" t="str">
        <f ca="1">_xlfn.IFNA(INDEX(Paskola_LNT!$I$2:$I$1000,MATCH(INV_Lentele!B772,Paskola_LNT!$B$2:$B$1000,0)),IF(AND(J771&lt;&gt;"",A772&lt;&gt;""),J771,""))</f>
        <v/>
      </c>
    </row>
    <row r="773" spans="1:10" x14ac:dyDescent="0.25">
      <c r="A773" s="16" t="str">
        <f>IF(I772="","",IF(A772&gt;='Investicijų skaičiuoklė'!$E$9*p,"",A772+1))</f>
        <v/>
      </c>
      <c r="B773" s="27" t="str">
        <f>IF(A773="","",IF(p=52,B772+7,IF(p=26,B772+14,IF(p=24,IF(MOD(A773,2)=0,EDATE('Investicijų skaičiuoklė'!$E$10,A773/2),B772+14),IF(DAY(DATE(YEAR('Investicijų skaičiuoklė'!$E$10),MONTH('Investicijų skaičiuoklė'!$E$10)+(A773-1)*(12/p),DAY('Investicijų skaičiuoklė'!$E$10)))&lt;&gt;DAY('Investicijų skaičiuoklė'!$E$10),DATE(YEAR('Investicijų skaičiuoklė'!$E$10),MONTH('Investicijų skaičiuoklė'!$E$10)+A773*(12/p)+1,0),DATE(YEAR('Investicijų skaičiuoklė'!$E$10),MONTH('Investicijų skaičiuoklė'!$E$10)+A773*(12/p),DAY('Investicijų skaičiuoklė'!$E$10)))))))</f>
        <v/>
      </c>
      <c r="C773" s="29" t="str">
        <f t="shared" si="36"/>
        <v/>
      </c>
      <c r="D773" s="29" t="str">
        <f t="shared" si="37"/>
        <v/>
      </c>
      <c r="E773" s="29" t="str">
        <f>IF(A773="","",A+SUM($D$2:D772))</f>
        <v/>
      </c>
      <c r="F773" s="29" t="str">
        <f>IF(A773="","",SUM(D$1:D773)+PV)</f>
        <v/>
      </c>
      <c r="G773" s="29" t="str">
        <f>IF(A773="","",IF(INV_Parinktys!$B$17=INV_Parinktys!$A$10,I772*( (1+rate)^(B773-B772)-1 ),I772*rate))</f>
        <v/>
      </c>
      <c r="H773" s="29" t="str">
        <f>IF(D773="","",SUM(G$1:G773))</f>
        <v/>
      </c>
      <c r="I773" s="29" t="str">
        <f t="shared" si="38"/>
        <v/>
      </c>
      <c r="J773" s="28" t="str">
        <f ca="1">_xlfn.IFNA(INDEX(Paskola_LNT!$I$2:$I$1000,MATCH(INV_Lentele!B773,Paskola_LNT!$B$2:$B$1000,0)),IF(AND(J772&lt;&gt;"",A773&lt;&gt;""),J772,""))</f>
        <v/>
      </c>
    </row>
    <row r="774" spans="1:10" x14ac:dyDescent="0.25">
      <c r="A774" s="16" t="str">
        <f>IF(I773="","",IF(A773&gt;='Investicijų skaičiuoklė'!$E$9*p,"",A773+1))</f>
        <v/>
      </c>
      <c r="B774" s="27" t="str">
        <f>IF(A774="","",IF(p=52,B773+7,IF(p=26,B773+14,IF(p=24,IF(MOD(A774,2)=0,EDATE('Investicijų skaičiuoklė'!$E$10,A774/2),B773+14),IF(DAY(DATE(YEAR('Investicijų skaičiuoklė'!$E$10),MONTH('Investicijų skaičiuoklė'!$E$10)+(A774-1)*(12/p),DAY('Investicijų skaičiuoklė'!$E$10)))&lt;&gt;DAY('Investicijų skaičiuoklė'!$E$10),DATE(YEAR('Investicijų skaičiuoklė'!$E$10),MONTH('Investicijų skaičiuoklė'!$E$10)+A774*(12/p)+1,0),DATE(YEAR('Investicijų skaičiuoklė'!$E$10),MONTH('Investicijų skaičiuoklė'!$E$10)+A774*(12/p),DAY('Investicijų skaičiuoklė'!$E$10)))))))</f>
        <v/>
      </c>
      <c r="C774" s="29" t="str">
        <f t="shared" si="36"/>
        <v/>
      </c>
      <c r="D774" s="29" t="str">
        <f t="shared" si="37"/>
        <v/>
      </c>
      <c r="E774" s="29" t="str">
        <f>IF(A774="","",A+SUM($D$2:D773))</f>
        <v/>
      </c>
      <c r="F774" s="29" t="str">
        <f>IF(A774="","",SUM(D$1:D774)+PV)</f>
        <v/>
      </c>
      <c r="G774" s="29" t="str">
        <f>IF(A774="","",IF(INV_Parinktys!$B$17=INV_Parinktys!$A$10,I773*( (1+rate)^(B774-B773)-1 ),I773*rate))</f>
        <v/>
      </c>
      <c r="H774" s="29" t="str">
        <f>IF(D774="","",SUM(G$1:G774))</f>
        <v/>
      </c>
      <c r="I774" s="29" t="str">
        <f t="shared" si="38"/>
        <v/>
      </c>
      <c r="J774" s="28" t="str">
        <f ca="1">_xlfn.IFNA(INDEX(Paskola_LNT!$I$2:$I$1000,MATCH(INV_Lentele!B774,Paskola_LNT!$B$2:$B$1000,0)),IF(AND(J773&lt;&gt;"",A774&lt;&gt;""),J773,""))</f>
        <v/>
      </c>
    </row>
    <row r="775" spans="1:10" x14ac:dyDescent="0.25">
      <c r="A775" s="16" t="str">
        <f>IF(I774="","",IF(A774&gt;='Investicijų skaičiuoklė'!$E$9*p,"",A774+1))</f>
        <v/>
      </c>
      <c r="B775" s="27" t="str">
        <f>IF(A775="","",IF(p=52,B774+7,IF(p=26,B774+14,IF(p=24,IF(MOD(A775,2)=0,EDATE('Investicijų skaičiuoklė'!$E$10,A775/2),B774+14),IF(DAY(DATE(YEAR('Investicijų skaičiuoklė'!$E$10),MONTH('Investicijų skaičiuoklė'!$E$10)+(A775-1)*(12/p),DAY('Investicijų skaičiuoklė'!$E$10)))&lt;&gt;DAY('Investicijų skaičiuoklė'!$E$10),DATE(YEAR('Investicijų skaičiuoklė'!$E$10),MONTH('Investicijų skaičiuoklė'!$E$10)+A775*(12/p)+1,0),DATE(YEAR('Investicijų skaičiuoklė'!$E$10),MONTH('Investicijų skaičiuoklė'!$E$10)+A775*(12/p),DAY('Investicijų skaičiuoklė'!$E$10)))))))</f>
        <v/>
      </c>
      <c r="C775" s="29" t="str">
        <f t="shared" si="36"/>
        <v/>
      </c>
      <c r="D775" s="29" t="str">
        <f t="shared" si="37"/>
        <v/>
      </c>
      <c r="E775" s="29" t="str">
        <f>IF(A775="","",A+SUM($D$2:D774))</f>
        <v/>
      </c>
      <c r="F775" s="29" t="str">
        <f>IF(A775="","",SUM(D$1:D775)+PV)</f>
        <v/>
      </c>
      <c r="G775" s="29" t="str">
        <f>IF(A775="","",IF(INV_Parinktys!$B$17=INV_Parinktys!$A$10,I774*( (1+rate)^(B775-B774)-1 ),I774*rate))</f>
        <v/>
      </c>
      <c r="H775" s="29" t="str">
        <f>IF(D775="","",SUM(G$1:G775))</f>
        <v/>
      </c>
      <c r="I775" s="29" t="str">
        <f t="shared" si="38"/>
        <v/>
      </c>
      <c r="J775" s="28" t="str">
        <f ca="1">_xlfn.IFNA(INDEX(Paskola_LNT!$I$2:$I$1000,MATCH(INV_Lentele!B775,Paskola_LNT!$B$2:$B$1000,0)),IF(AND(J774&lt;&gt;"",A775&lt;&gt;""),J774,""))</f>
        <v/>
      </c>
    </row>
    <row r="776" spans="1:10" x14ac:dyDescent="0.25">
      <c r="A776" s="16" t="str">
        <f>IF(I775="","",IF(A775&gt;='Investicijų skaičiuoklė'!$E$9*p,"",A775+1))</f>
        <v/>
      </c>
      <c r="B776" s="27" t="str">
        <f>IF(A776="","",IF(p=52,B775+7,IF(p=26,B775+14,IF(p=24,IF(MOD(A776,2)=0,EDATE('Investicijų skaičiuoklė'!$E$10,A776/2),B775+14),IF(DAY(DATE(YEAR('Investicijų skaičiuoklė'!$E$10),MONTH('Investicijų skaičiuoklė'!$E$10)+(A776-1)*(12/p),DAY('Investicijų skaičiuoklė'!$E$10)))&lt;&gt;DAY('Investicijų skaičiuoklė'!$E$10),DATE(YEAR('Investicijų skaičiuoklė'!$E$10),MONTH('Investicijų skaičiuoklė'!$E$10)+A776*(12/p)+1,0),DATE(YEAR('Investicijų skaičiuoklė'!$E$10),MONTH('Investicijų skaičiuoklė'!$E$10)+A776*(12/p),DAY('Investicijų skaičiuoklė'!$E$10)))))))</f>
        <v/>
      </c>
      <c r="C776" s="29" t="str">
        <f t="shared" si="36"/>
        <v/>
      </c>
      <c r="D776" s="29" t="str">
        <f t="shared" si="37"/>
        <v/>
      </c>
      <c r="E776" s="29" t="str">
        <f>IF(A776="","",A+SUM($D$2:D775))</f>
        <v/>
      </c>
      <c r="F776" s="29" t="str">
        <f>IF(A776="","",SUM(D$1:D776)+PV)</f>
        <v/>
      </c>
      <c r="G776" s="29" t="str">
        <f>IF(A776="","",IF(INV_Parinktys!$B$17=INV_Parinktys!$A$10,I775*( (1+rate)^(B776-B775)-1 ),I775*rate))</f>
        <v/>
      </c>
      <c r="H776" s="29" t="str">
        <f>IF(D776="","",SUM(G$1:G776))</f>
        <v/>
      </c>
      <c r="I776" s="29" t="str">
        <f t="shared" si="38"/>
        <v/>
      </c>
      <c r="J776" s="28" t="str">
        <f ca="1">_xlfn.IFNA(INDEX(Paskola_LNT!$I$2:$I$1000,MATCH(INV_Lentele!B776,Paskola_LNT!$B$2:$B$1000,0)),IF(AND(J775&lt;&gt;"",A776&lt;&gt;""),J775,""))</f>
        <v/>
      </c>
    </row>
    <row r="777" spans="1:10" x14ac:dyDescent="0.25">
      <c r="A777" s="16" t="str">
        <f>IF(I776="","",IF(A776&gt;='Investicijų skaičiuoklė'!$E$9*p,"",A776+1))</f>
        <v/>
      </c>
      <c r="B777" s="27" t="str">
        <f>IF(A777="","",IF(p=52,B776+7,IF(p=26,B776+14,IF(p=24,IF(MOD(A777,2)=0,EDATE('Investicijų skaičiuoklė'!$E$10,A777/2),B776+14),IF(DAY(DATE(YEAR('Investicijų skaičiuoklė'!$E$10),MONTH('Investicijų skaičiuoklė'!$E$10)+(A777-1)*(12/p),DAY('Investicijų skaičiuoklė'!$E$10)))&lt;&gt;DAY('Investicijų skaičiuoklė'!$E$10),DATE(YEAR('Investicijų skaičiuoklė'!$E$10),MONTH('Investicijų skaičiuoklė'!$E$10)+A777*(12/p)+1,0),DATE(YEAR('Investicijų skaičiuoklė'!$E$10),MONTH('Investicijų skaičiuoklė'!$E$10)+A777*(12/p),DAY('Investicijų skaičiuoklė'!$E$10)))))))</f>
        <v/>
      </c>
      <c r="C777" s="29" t="str">
        <f t="shared" si="36"/>
        <v/>
      </c>
      <c r="D777" s="29" t="str">
        <f t="shared" si="37"/>
        <v/>
      </c>
      <c r="E777" s="29" t="str">
        <f>IF(A777="","",A+SUM($D$2:D776))</f>
        <v/>
      </c>
      <c r="F777" s="29" t="str">
        <f>IF(A777="","",SUM(D$1:D777)+PV)</f>
        <v/>
      </c>
      <c r="G777" s="29" t="str">
        <f>IF(A777="","",IF(INV_Parinktys!$B$17=INV_Parinktys!$A$10,I776*( (1+rate)^(B777-B776)-1 ),I776*rate))</f>
        <v/>
      </c>
      <c r="H777" s="29" t="str">
        <f>IF(D777="","",SUM(G$1:G777))</f>
        <v/>
      </c>
      <c r="I777" s="29" t="str">
        <f t="shared" si="38"/>
        <v/>
      </c>
      <c r="J777" s="28" t="str">
        <f ca="1">_xlfn.IFNA(INDEX(Paskola_LNT!$I$2:$I$1000,MATCH(INV_Lentele!B777,Paskola_LNT!$B$2:$B$1000,0)),IF(AND(J776&lt;&gt;"",A777&lt;&gt;""),J776,""))</f>
        <v/>
      </c>
    </row>
    <row r="778" spans="1:10" x14ac:dyDescent="0.25">
      <c r="A778" s="16" t="str">
        <f>IF(I777="","",IF(A777&gt;='Investicijų skaičiuoklė'!$E$9*p,"",A777+1))</f>
        <v/>
      </c>
      <c r="B778" s="27" t="str">
        <f>IF(A778="","",IF(p=52,B777+7,IF(p=26,B777+14,IF(p=24,IF(MOD(A778,2)=0,EDATE('Investicijų skaičiuoklė'!$E$10,A778/2),B777+14),IF(DAY(DATE(YEAR('Investicijų skaičiuoklė'!$E$10),MONTH('Investicijų skaičiuoklė'!$E$10)+(A778-1)*(12/p),DAY('Investicijų skaičiuoklė'!$E$10)))&lt;&gt;DAY('Investicijų skaičiuoklė'!$E$10),DATE(YEAR('Investicijų skaičiuoklė'!$E$10),MONTH('Investicijų skaičiuoklė'!$E$10)+A778*(12/p)+1,0),DATE(YEAR('Investicijų skaičiuoklė'!$E$10),MONTH('Investicijų skaičiuoklė'!$E$10)+A778*(12/p),DAY('Investicijų skaičiuoklė'!$E$10)))))))</f>
        <v/>
      </c>
      <c r="C778" s="29" t="str">
        <f t="shared" si="36"/>
        <v/>
      </c>
      <c r="D778" s="29" t="str">
        <f t="shared" si="37"/>
        <v/>
      </c>
      <c r="E778" s="29" t="str">
        <f>IF(A778="","",A+SUM($D$2:D777))</f>
        <v/>
      </c>
      <c r="F778" s="29" t="str">
        <f>IF(A778="","",SUM(D$1:D778)+PV)</f>
        <v/>
      </c>
      <c r="G778" s="29" t="str">
        <f>IF(A778="","",IF(INV_Parinktys!$B$17=INV_Parinktys!$A$10,I777*( (1+rate)^(B778-B777)-1 ),I777*rate))</f>
        <v/>
      </c>
      <c r="H778" s="29" t="str">
        <f>IF(D778="","",SUM(G$1:G778))</f>
        <v/>
      </c>
      <c r="I778" s="29" t="str">
        <f t="shared" si="38"/>
        <v/>
      </c>
      <c r="J778" s="28" t="str">
        <f ca="1">_xlfn.IFNA(INDEX(Paskola_LNT!$I$2:$I$1000,MATCH(INV_Lentele!B778,Paskola_LNT!$B$2:$B$1000,0)),IF(AND(J777&lt;&gt;"",A778&lt;&gt;""),J777,""))</f>
        <v/>
      </c>
    </row>
    <row r="779" spans="1:10" x14ac:dyDescent="0.25">
      <c r="A779" s="16" t="str">
        <f>IF(I778="","",IF(A778&gt;='Investicijų skaičiuoklė'!$E$9*p,"",A778+1))</f>
        <v/>
      </c>
      <c r="B779" s="27" t="str">
        <f>IF(A779="","",IF(p=52,B778+7,IF(p=26,B778+14,IF(p=24,IF(MOD(A779,2)=0,EDATE('Investicijų skaičiuoklė'!$E$10,A779/2),B778+14),IF(DAY(DATE(YEAR('Investicijų skaičiuoklė'!$E$10),MONTH('Investicijų skaičiuoklė'!$E$10)+(A779-1)*(12/p),DAY('Investicijų skaičiuoklė'!$E$10)))&lt;&gt;DAY('Investicijų skaičiuoklė'!$E$10),DATE(YEAR('Investicijų skaičiuoklė'!$E$10),MONTH('Investicijų skaičiuoklė'!$E$10)+A779*(12/p)+1,0),DATE(YEAR('Investicijų skaičiuoklė'!$E$10),MONTH('Investicijų skaičiuoklė'!$E$10)+A779*(12/p),DAY('Investicijų skaičiuoklė'!$E$10)))))))</f>
        <v/>
      </c>
      <c r="C779" s="29" t="str">
        <f t="shared" si="36"/>
        <v/>
      </c>
      <c r="D779" s="29" t="str">
        <f t="shared" si="37"/>
        <v/>
      </c>
      <c r="E779" s="29" t="str">
        <f>IF(A779="","",A+SUM($D$2:D778))</f>
        <v/>
      </c>
      <c r="F779" s="29" t="str">
        <f>IF(A779="","",SUM(D$1:D779)+PV)</f>
        <v/>
      </c>
      <c r="G779" s="29" t="str">
        <f>IF(A779="","",IF(INV_Parinktys!$B$17=INV_Parinktys!$A$10,I778*( (1+rate)^(B779-B778)-1 ),I778*rate))</f>
        <v/>
      </c>
      <c r="H779" s="29" t="str">
        <f>IF(D779="","",SUM(G$1:G779))</f>
        <v/>
      </c>
      <c r="I779" s="29" t="str">
        <f t="shared" si="38"/>
        <v/>
      </c>
      <c r="J779" s="28" t="str">
        <f ca="1">_xlfn.IFNA(INDEX(Paskola_LNT!$I$2:$I$1000,MATCH(INV_Lentele!B779,Paskola_LNT!$B$2:$B$1000,0)),IF(AND(J778&lt;&gt;"",A779&lt;&gt;""),J778,""))</f>
        <v/>
      </c>
    </row>
    <row r="780" spans="1:10" x14ac:dyDescent="0.25">
      <c r="A780" s="16" t="str">
        <f>IF(I779="","",IF(A779&gt;='Investicijų skaičiuoklė'!$E$9*p,"",A779+1))</f>
        <v/>
      </c>
      <c r="B780" s="27" t="str">
        <f>IF(A780="","",IF(p=52,B779+7,IF(p=26,B779+14,IF(p=24,IF(MOD(A780,2)=0,EDATE('Investicijų skaičiuoklė'!$E$10,A780/2),B779+14),IF(DAY(DATE(YEAR('Investicijų skaičiuoklė'!$E$10),MONTH('Investicijų skaičiuoklė'!$E$10)+(A780-1)*(12/p),DAY('Investicijų skaičiuoklė'!$E$10)))&lt;&gt;DAY('Investicijų skaičiuoklė'!$E$10),DATE(YEAR('Investicijų skaičiuoklė'!$E$10),MONTH('Investicijų skaičiuoklė'!$E$10)+A780*(12/p)+1,0),DATE(YEAR('Investicijų skaičiuoklė'!$E$10),MONTH('Investicijų skaičiuoklė'!$E$10)+A780*(12/p),DAY('Investicijų skaičiuoklė'!$E$10)))))))</f>
        <v/>
      </c>
      <c r="C780" s="29" t="str">
        <f t="shared" si="36"/>
        <v/>
      </c>
      <c r="D780" s="29" t="str">
        <f t="shared" si="37"/>
        <v/>
      </c>
      <c r="E780" s="29" t="str">
        <f>IF(A780="","",A+SUM($D$2:D779))</f>
        <v/>
      </c>
      <c r="F780" s="29" t="str">
        <f>IF(A780="","",SUM(D$1:D780)+PV)</f>
        <v/>
      </c>
      <c r="G780" s="29" t="str">
        <f>IF(A780="","",IF(INV_Parinktys!$B$17=INV_Parinktys!$A$10,I779*( (1+rate)^(B780-B779)-1 ),I779*rate))</f>
        <v/>
      </c>
      <c r="H780" s="29" t="str">
        <f>IF(D780="","",SUM(G$1:G780))</f>
        <v/>
      </c>
      <c r="I780" s="29" t="str">
        <f t="shared" si="38"/>
        <v/>
      </c>
      <c r="J780" s="28" t="str">
        <f ca="1">_xlfn.IFNA(INDEX(Paskola_LNT!$I$2:$I$1000,MATCH(INV_Lentele!B780,Paskola_LNT!$B$2:$B$1000,0)),IF(AND(J779&lt;&gt;"",A780&lt;&gt;""),J779,""))</f>
        <v/>
      </c>
    </row>
    <row r="781" spans="1:10" x14ac:dyDescent="0.25">
      <c r="A781" s="16" t="str">
        <f>IF(I780="","",IF(A780&gt;='Investicijų skaičiuoklė'!$E$9*p,"",A780+1))</f>
        <v/>
      </c>
      <c r="B781" s="27" t="str">
        <f>IF(A781="","",IF(p=52,B780+7,IF(p=26,B780+14,IF(p=24,IF(MOD(A781,2)=0,EDATE('Investicijų skaičiuoklė'!$E$10,A781/2),B780+14),IF(DAY(DATE(YEAR('Investicijų skaičiuoklė'!$E$10),MONTH('Investicijų skaičiuoklė'!$E$10)+(A781-1)*(12/p),DAY('Investicijų skaičiuoklė'!$E$10)))&lt;&gt;DAY('Investicijų skaičiuoklė'!$E$10),DATE(YEAR('Investicijų skaičiuoklė'!$E$10),MONTH('Investicijų skaičiuoklė'!$E$10)+A781*(12/p)+1,0),DATE(YEAR('Investicijų skaičiuoklė'!$E$10),MONTH('Investicijų skaičiuoklė'!$E$10)+A781*(12/p),DAY('Investicijų skaičiuoklė'!$E$10)))))))</f>
        <v/>
      </c>
      <c r="C781" s="29" t="str">
        <f t="shared" si="36"/>
        <v/>
      </c>
      <c r="D781" s="29" t="str">
        <f t="shared" si="37"/>
        <v/>
      </c>
      <c r="E781" s="29" t="str">
        <f>IF(A781="","",A+SUM($D$2:D780))</f>
        <v/>
      </c>
      <c r="F781" s="29" t="str">
        <f>IF(A781="","",SUM(D$1:D781)+PV)</f>
        <v/>
      </c>
      <c r="G781" s="29" t="str">
        <f>IF(A781="","",IF(INV_Parinktys!$B$17=INV_Parinktys!$A$10,I780*( (1+rate)^(B781-B780)-1 ),I780*rate))</f>
        <v/>
      </c>
      <c r="H781" s="29" t="str">
        <f>IF(D781="","",SUM(G$1:G781))</f>
        <v/>
      </c>
      <c r="I781" s="29" t="str">
        <f t="shared" si="38"/>
        <v/>
      </c>
      <c r="J781" s="28" t="str">
        <f ca="1">_xlfn.IFNA(INDEX(Paskola_LNT!$I$2:$I$1000,MATCH(INV_Lentele!B781,Paskola_LNT!$B$2:$B$1000,0)),IF(AND(J780&lt;&gt;"",A781&lt;&gt;""),J780,""))</f>
        <v/>
      </c>
    </row>
    <row r="782" spans="1:10" x14ac:dyDescent="0.25">
      <c r="A782" s="16" t="str">
        <f>IF(I781="","",IF(A781&gt;='Investicijų skaičiuoklė'!$E$9*p,"",A781+1))</f>
        <v/>
      </c>
      <c r="B782" s="27" t="str">
        <f>IF(A782="","",IF(p=52,B781+7,IF(p=26,B781+14,IF(p=24,IF(MOD(A782,2)=0,EDATE('Investicijų skaičiuoklė'!$E$10,A782/2),B781+14),IF(DAY(DATE(YEAR('Investicijų skaičiuoklė'!$E$10),MONTH('Investicijų skaičiuoklė'!$E$10)+(A782-1)*(12/p),DAY('Investicijų skaičiuoklė'!$E$10)))&lt;&gt;DAY('Investicijų skaičiuoklė'!$E$10),DATE(YEAR('Investicijų skaičiuoklė'!$E$10),MONTH('Investicijų skaičiuoklė'!$E$10)+A782*(12/p)+1,0),DATE(YEAR('Investicijų skaičiuoklė'!$E$10),MONTH('Investicijų skaičiuoklė'!$E$10)+A782*(12/p),DAY('Investicijų skaičiuoklė'!$E$10)))))))</f>
        <v/>
      </c>
      <c r="C782" s="29" t="str">
        <f t="shared" si="36"/>
        <v/>
      </c>
      <c r="D782" s="29" t="str">
        <f t="shared" si="37"/>
        <v/>
      </c>
      <c r="E782" s="29" t="str">
        <f>IF(A782="","",A+SUM($D$2:D781))</f>
        <v/>
      </c>
      <c r="F782" s="29" t="str">
        <f>IF(A782="","",SUM(D$1:D782)+PV)</f>
        <v/>
      </c>
      <c r="G782" s="29" t="str">
        <f>IF(A782="","",IF(INV_Parinktys!$B$17=INV_Parinktys!$A$10,I781*( (1+rate)^(B782-B781)-1 ),I781*rate))</f>
        <v/>
      </c>
      <c r="H782" s="29" t="str">
        <f>IF(D782="","",SUM(G$1:G782))</f>
        <v/>
      </c>
      <c r="I782" s="29" t="str">
        <f t="shared" si="38"/>
        <v/>
      </c>
      <c r="J782" s="28" t="str">
        <f ca="1">_xlfn.IFNA(INDEX(Paskola_LNT!$I$2:$I$1000,MATCH(INV_Lentele!B782,Paskola_LNT!$B$2:$B$1000,0)),IF(AND(J781&lt;&gt;"",A782&lt;&gt;""),J781,""))</f>
        <v/>
      </c>
    </row>
    <row r="783" spans="1:10" x14ac:dyDescent="0.25">
      <c r="A783" s="16" t="str">
        <f>IF(I782="","",IF(A782&gt;='Investicijų skaičiuoklė'!$E$9*p,"",A782+1))</f>
        <v/>
      </c>
      <c r="B783" s="27" t="str">
        <f>IF(A783="","",IF(p=52,B782+7,IF(p=26,B782+14,IF(p=24,IF(MOD(A783,2)=0,EDATE('Investicijų skaičiuoklė'!$E$10,A783/2),B782+14),IF(DAY(DATE(YEAR('Investicijų skaičiuoklė'!$E$10),MONTH('Investicijų skaičiuoklė'!$E$10)+(A783-1)*(12/p),DAY('Investicijų skaičiuoklė'!$E$10)))&lt;&gt;DAY('Investicijų skaičiuoklė'!$E$10),DATE(YEAR('Investicijų skaičiuoklė'!$E$10),MONTH('Investicijų skaičiuoklė'!$E$10)+A783*(12/p)+1,0),DATE(YEAR('Investicijų skaičiuoklė'!$E$10),MONTH('Investicijų skaičiuoklė'!$E$10)+A783*(12/p),DAY('Investicijų skaičiuoklė'!$E$10)))))))</f>
        <v/>
      </c>
      <c r="C783" s="29" t="str">
        <f t="shared" si="36"/>
        <v/>
      </c>
      <c r="D783" s="29" t="str">
        <f t="shared" si="37"/>
        <v/>
      </c>
      <c r="E783" s="29" t="str">
        <f>IF(A783="","",A+SUM($D$2:D782))</f>
        <v/>
      </c>
      <c r="F783" s="29" t="str">
        <f>IF(A783="","",SUM(D$1:D783)+PV)</f>
        <v/>
      </c>
      <c r="G783" s="29" t="str">
        <f>IF(A783="","",IF(INV_Parinktys!$B$17=INV_Parinktys!$A$10,I782*( (1+rate)^(B783-B782)-1 ),I782*rate))</f>
        <v/>
      </c>
      <c r="H783" s="29" t="str">
        <f>IF(D783="","",SUM(G$1:G783))</f>
        <v/>
      </c>
      <c r="I783" s="29" t="str">
        <f t="shared" ref="I783:I846" si="39">IF(A783="","",I782+G783+D783)</f>
        <v/>
      </c>
      <c r="J783" s="28" t="str">
        <f ca="1">_xlfn.IFNA(INDEX(Paskola_LNT!$I$2:$I$1000,MATCH(INV_Lentele!B783,Paskola_LNT!$B$2:$B$1000,0)),IF(AND(J782&lt;&gt;"",A783&lt;&gt;""),J782,""))</f>
        <v/>
      </c>
    </row>
    <row r="784" spans="1:10" x14ac:dyDescent="0.25">
      <c r="A784" s="16" t="str">
        <f>IF(I783="","",IF(A783&gt;='Investicijų skaičiuoklė'!$E$9*p,"",A783+1))</f>
        <v/>
      </c>
      <c r="B784" s="27" t="str">
        <f>IF(A784="","",IF(p=52,B783+7,IF(p=26,B783+14,IF(p=24,IF(MOD(A784,2)=0,EDATE('Investicijų skaičiuoklė'!$E$10,A784/2),B783+14),IF(DAY(DATE(YEAR('Investicijų skaičiuoklė'!$E$10),MONTH('Investicijų skaičiuoklė'!$E$10)+(A784-1)*(12/p),DAY('Investicijų skaičiuoklė'!$E$10)))&lt;&gt;DAY('Investicijų skaičiuoklė'!$E$10),DATE(YEAR('Investicijų skaičiuoklė'!$E$10),MONTH('Investicijų skaičiuoklė'!$E$10)+A784*(12/p)+1,0),DATE(YEAR('Investicijų skaičiuoklė'!$E$10),MONTH('Investicijų skaičiuoklė'!$E$10)+A784*(12/p),DAY('Investicijų skaičiuoklė'!$E$10)))))))</f>
        <v/>
      </c>
      <c r="C784" s="29" t="str">
        <f t="shared" si="36"/>
        <v/>
      </c>
      <c r="D784" s="29" t="str">
        <f t="shared" si="37"/>
        <v/>
      </c>
      <c r="E784" s="29" t="str">
        <f>IF(A784="","",A+SUM($D$2:D783))</f>
        <v/>
      </c>
      <c r="F784" s="29" t="str">
        <f>IF(A784="","",SUM(D$1:D784)+PV)</f>
        <v/>
      </c>
      <c r="G784" s="29" t="str">
        <f>IF(A784="","",IF(INV_Parinktys!$B$17=INV_Parinktys!$A$10,I783*( (1+rate)^(B784-B783)-1 ),I783*rate))</f>
        <v/>
      </c>
      <c r="H784" s="29" t="str">
        <f>IF(D784="","",SUM(G$1:G784))</f>
        <v/>
      </c>
      <c r="I784" s="29" t="str">
        <f t="shared" si="39"/>
        <v/>
      </c>
      <c r="J784" s="28" t="str">
        <f ca="1">_xlfn.IFNA(INDEX(Paskola_LNT!$I$2:$I$1000,MATCH(INV_Lentele!B784,Paskola_LNT!$B$2:$B$1000,0)),IF(AND(J783&lt;&gt;"",A784&lt;&gt;""),J783,""))</f>
        <v/>
      </c>
    </row>
    <row r="785" spans="1:10" x14ac:dyDescent="0.25">
      <c r="A785" s="16" t="str">
        <f>IF(I784="","",IF(A784&gt;='Investicijų skaičiuoklė'!$E$9*p,"",A784+1))</f>
        <v/>
      </c>
      <c r="B785" s="27" t="str">
        <f>IF(A785="","",IF(p=52,B784+7,IF(p=26,B784+14,IF(p=24,IF(MOD(A785,2)=0,EDATE('Investicijų skaičiuoklė'!$E$10,A785/2),B784+14),IF(DAY(DATE(YEAR('Investicijų skaičiuoklė'!$E$10),MONTH('Investicijų skaičiuoklė'!$E$10)+(A785-1)*(12/p),DAY('Investicijų skaičiuoklė'!$E$10)))&lt;&gt;DAY('Investicijų skaičiuoklė'!$E$10),DATE(YEAR('Investicijų skaičiuoklė'!$E$10),MONTH('Investicijų skaičiuoklė'!$E$10)+A785*(12/p)+1,0),DATE(YEAR('Investicijų skaičiuoklė'!$E$10),MONTH('Investicijų skaičiuoklė'!$E$10)+A785*(12/p),DAY('Investicijų skaičiuoklė'!$E$10)))))))</f>
        <v/>
      </c>
      <c r="C785" s="29" t="str">
        <f t="shared" si="36"/>
        <v/>
      </c>
      <c r="D785" s="29" t="str">
        <f t="shared" si="37"/>
        <v/>
      </c>
      <c r="E785" s="29" t="str">
        <f>IF(A785="","",A+SUM($D$2:D784))</f>
        <v/>
      </c>
      <c r="F785" s="29" t="str">
        <f>IF(A785="","",SUM(D$1:D785)+PV)</f>
        <v/>
      </c>
      <c r="G785" s="29" t="str">
        <f>IF(A785="","",IF(INV_Parinktys!$B$17=INV_Parinktys!$A$10,I784*( (1+rate)^(B785-B784)-1 ),I784*rate))</f>
        <v/>
      </c>
      <c r="H785" s="29" t="str">
        <f>IF(D785="","",SUM(G$1:G785))</f>
        <v/>
      </c>
      <c r="I785" s="29" t="str">
        <f t="shared" si="39"/>
        <v/>
      </c>
      <c r="J785" s="28" t="str">
        <f ca="1">_xlfn.IFNA(INDEX(Paskola_LNT!$I$2:$I$1000,MATCH(INV_Lentele!B785,Paskola_LNT!$B$2:$B$1000,0)),IF(AND(J784&lt;&gt;"",A785&lt;&gt;""),J784,""))</f>
        <v/>
      </c>
    </row>
    <row r="786" spans="1:10" x14ac:dyDescent="0.25">
      <c r="A786" s="16" t="str">
        <f>IF(I785="","",IF(A785&gt;='Investicijų skaičiuoklė'!$E$9*p,"",A785+1))</f>
        <v/>
      </c>
      <c r="B786" s="27" t="str">
        <f>IF(A786="","",IF(p=52,B785+7,IF(p=26,B785+14,IF(p=24,IF(MOD(A786,2)=0,EDATE('Investicijų skaičiuoklė'!$E$10,A786/2),B785+14),IF(DAY(DATE(YEAR('Investicijų skaičiuoklė'!$E$10),MONTH('Investicijų skaičiuoklė'!$E$10)+(A786-1)*(12/p),DAY('Investicijų skaičiuoklė'!$E$10)))&lt;&gt;DAY('Investicijų skaičiuoklė'!$E$10),DATE(YEAR('Investicijų skaičiuoklė'!$E$10),MONTH('Investicijų skaičiuoklė'!$E$10)+A786*(12/p)+1,0),DATE(YEAR('Investicijų skaičiuoklė'!$E$10),MONTH('Investicijų skaičiuoklė'!$E$10)+A786*(12/p),DAY('Investicijų skaičiuoklė'!$E$10)))))))</f>
        <v/>
      </c>
      <c r="C786" s="29" t="str">
        <f t="shared" si="36"/>
        <v/>
      </c>
      <c r="D786" s="29" t="str">
        <f t="shared" si="37"/>
        <v/>
      </c>
      <c r="E786" s="29" t="str">
        <f>IF(A786="","",A+SUM($D$2:D785))</f>
        <v/>
      </c>
      <c r="F786" s="29" t="str">
        <f>IF(A786="","",SUM(D$1:D786)+PV)</f>
        <v/>
      </c>
      <c r="G786" s="29" t="str">
        <f>IF(A786="","",IF(INV_Parinktys!$B$17=INV_Parinktys!$A$10,I785*( (1+rate)^(B786-B785)-1 ),I785*rate))</f>
        <v/>
      </c>
      <c r="H786" s="29" t="str">
        <f>IF(D786="","",SUM(G$1:G786))</f>
        <v/>
      </c>
      <c r="I786" s="29" t="str">
        <f t="shared" si="39"/>
        <v/>
      </c>
      <c r="J786" s="28" t="str">
        <f ca="1">_xlfn.IFNA(INDEX(Paskola_LNT!$I$2:$I$1000,MATCH(INV_Lentele!B786,Paskola_LNT!$B$2:$B$1000,0)),IF(AND(J785&lt;&gt;"",A786&lt;&gt;""),J785,""))</f>
        <v/>
      </c>
    </row>
    <row r="787" spans="1:10" x14ac:dyDescent="0.25">
      <c r="A787" s="16" t="str">
        <f>IF(I786="","",IF(A786&gt;='Investicijų skaičiuoklė'!$E$9*p,"",A786+1))</f>
        <v/>
      </c>
      <c r="B787" s="27" t="str">
        <f>IF(A787="","",IF(p=52,B786+7,IF(p=26,B786+14,IF(p=24,IF(MOD(A787,2)=0,EDATE('Investicijų skaičiuoklė'!$E$10,A787/2),B786+14),IF(DAY(DATE(YEAR('Investicijų skaičiuoklė'!$E$10),MONTH('Investicijų skaičiuoklė'!$E$10)+(A787-1)*(12/p),DAY('Investicijų skaičiuoklė'!$E$10)))&lt;&gt;DAY('Investicijų skaičiuoklė'!$E$10),DATE(YEAR('Investicijų skaičiuoklė'!$E$10),MONTH('Investicijų skaičiuoklė'!$E$10)+A787*(12/p)+1,0),DATE(YEAR('Investicijų skaičiuoklė'!$E$10),MONTH('Investicijų skaičiuoklė'!$E$10)+A787*(12/p),DAY('Investicijų skaičiuoklė'!$E$10)))))))</f>
        <v/>
      </c>
      <c r="C787" s="29" t="str">
        <f t="shared" si="36"/>
        <v/>
      </c>
      <c r="D787" s="29" t="str">
        <f t="shared" si="37"/>
        <v/>
      </c>
      <c r="E787" s="29" t="str">
        <f>IF(A787="","",A+SUM($D$2:D786))</f>
        <v/>
      </c>
      <c r="F787" s="29" t="str">
        <f>IF(A787="","",SUM(D$1:D787)+PV)</f>
        <v/>
      </c>
      <c r="G787" s="29" t="str">
        <f>IF(A787="","",IF(INV_Parinktys!$B$17=INV_Parinktys!$A$10,I786*( (1+rate)^(B787-B786)-1 ),I786*rate))</f>
        <v/>
      </c>
      <c r="H787" s="29" t="str">
        <f>IF(D787="","",SUM(G$1:G787))</f>
        <v/>
      </c>
      <c r="I787" s="29" t="str">
        <f t="shared" si="39"/>
        <v/>
      </c>
      <c r="J787" s="28" t="str">
        <f ca="1">_xlfn.IFNA(INDEX(Paskola_LNT!$I$2:$I$1000,MATCH(INV_Lentele!B787,Paskola_LNT!$B$2:$B$1000,0)),IF(AND(J786&lt;&gt;"",A787&lt;&gt;""),J786,""))</f>
        <v/>
      </c>
    </row>
    <row r="788" spans="1:10" x14ac:dyDescent="0.25">
      <c r="A788" s="16" t="str">
        <f>IF(I787="","",IF(A787&gt;='Investicijų skaičiuoklė'!$E$9*p,"",A787+1))</f>
        <v/>
      </c>
      <c r="B788" s="27" t="str">
        <f>IF(A788="","",IF(p=52,B787+7,IF(p=26,B787+14,IF(p=24,IF(MOD(A788,2)=0,EDATE('Investicijų skaičiuoklė'!$E$10,A788/2),B787+14),IF(DAY(DATE(YEAR('Investicijų skaičiuoklė'!$E$10),MONTH('Investicijų skaičiuoklė'!$E$10)+(A788-1)*(12/p),DAY('Investicijų skaičiuoklė'!$E$10)))&lt;&gt;DAY('Investicijų skaičiuoklė'!$E$10),DATE(YEAR('Investicijų skaičiuoklė'!$E$10),MONTH('Investicijų skaičiuoklė'!$E$10)+A788*(12/p)+1,0),DATE(YEAR('Investicijų skaičiuoklė'!$E$10),MONTH('Investicijų skaičiuoklė'!$E$10)+A788*(12/p),DAY('Investicijų skaičiuoklė'!$E$10)))))))</f>
        <v/>
      </c>
      <c r="C788" s="29" t="str">
        <f t="shared" si="36"/>
        <v/>
      </c>
      <c r="D788" s="29" t="str">
        <f t="shared" si="37"/>
        <v/>
      </c>
      <c r="E788" s="29" t="str">
        <f>IF(A788="","",A+SUM($D$2:D787))</f>
        <v/>
      </c>
      <c r="F788" s="29" t="str">
        <f>IF(A788="","",SUM(D$1:D788)+PV)</f>
        <v/>
      </c>
      <c r="G788" s="29" t="str">
        <f>IF(A788="","",IF(INV_Parinktys!$B$17=INV_Parinktys!$A$10,I787*( (1+rate)^(B788-B787)-1 ),I787*rate))</f>
        <v/>
      </c>
      <c r="H788" s="29" t="str">
        <f>IF(D788="","",SUM(G$1:G788))</f>
        <v/>
      </c>
      <c r="I788" s="29" t="str">
        <f t="shared" si="39"/>
        <v/>
      </c>
      <c r="J788" s="28" t="str">
        <f ca="1">_xlfn.IFNA(INDEX(Paskola_LNT!$I$2:$I$1000,MATCH(INV_Lentele!B788,Paskola_LNT!$B$2:$B$1000,0)),IF(AND(J787&lt;&gt;"",A788&lt;&gt;""),J787,""))</f>
        <v/>
      </c>
    </row>
    <row r="789" spans="1:10" x14ac:dyDescent="0.25">
      <c r="A789" s="16" t="str">
        <f>IF(I788="","",IF(A788&gt;='Investicijų skaičiuoklė'!$E$9*p,"",A788+1))</f>
        <v/>
      </c>
      <c r="B789" s="27" t="str">
        <f>IF(A789="","",IF(p=52,B788+7,IF(p=26,B788+14,IF(p=24,IF(MOD(A789,2)=0,EDATE('Investicijų skaičiuoklė'!$E$10,A789/2),B788+14),IF(DAY(DATE(YEAR('Investicijų skaičiuoklė'!$E$10),MONTH('Investicijų skaičiuoklė'!$E$10)+(A789-1)*(12/p),DAY('Investicijų skaičiuoklė'!$E$10)))&lt;&gt;DAY('Investicijų skaičiuoklė'!$E$10),DATE(YEAR('Investicijų skaičiuoklė'!$E$10),MONTH('Investicijų skaičiuoklė'!$E$10)+A789*(12/p)+1,0),DATE(YEAR('Investicijų skaičiuoklė'!$E$10),MONTH('Investicijų skaičiuoklė'!$E$10)+A789*(12/p),DAY('Investicijų skaičiuoklė'!$E$10)))))))</f>
        <v/>
      </c>
      <c r="C789" s="29" t="str">
        <f t="shared" si="36"/>
        <v/>
      </c>
      <c r="D789" s="29" t="str">
        <f t="shared" si="37"/>
        <v/>
      </c>
      <c r="E789" s="29" t="str">
        <f>IF(A789="","",A+SUM($D$2:D788))</f>
        <v/>
      </c>
      <c r="F789" s="29" t="str">
        <f>IF(A789="","",SUM(D$1:D789)+PV)</f>
        <v/>
      </c>
      <c r="G789" s="29" t="str">
        <f>IF(A789="","",IF(INV_Parinktys!$B$17=INV_Parinktys!$A$10,I788*( (1+rate)^(B789-B788)-1 ),I788*rate))</f>
        <v/>
      </c>
      <c r="H789" s="29" t="str">
        <f>IF(D789="","",SUM(G$1:G789))</f>
        <v/>
      </c>
      <c r="I789" s="29" t="str">
        <f t="shared" si="39"/>
        <v/>
      </c>
      <c r="J789" s="28" t="str">
        <f ca="1">_xlfn.IFNA(INDEX(Paskola_LNT!$I$2:$I$1000,MATCH(INV_Lentele!B789,Paskola_LNT!$B$2:$B$1000,0)),IF(AND(J788&lt;&gt;"",A789&lt;&gt;""),J788,""))</f>
        <v/>
      </c>
    </row>
    <row r="790" spans="1:10" x14ac:dyDescent="0.25">
      <c r="A790" s="16" t="str">
        <f>IF(I789="","",IF(A789&gt;='Investicijų skaičiuoklė'!$E$9*p,"",A789+1))</f>
        <v/>
      </c>
      <c r="B790" s="27" t="str">
        <f>IF(A790="","",IF(p=52,B789+7,IF(p=26,B789+14,IF(p=24,IF(MOD(A790,2)=0,EDATE('Investicijų skaičiuoklė'!$E$10,A790/2),B789+14),IF(DAY(DATE(YEAR('Investicijų skaičiuoklė'!$E$10),MONTH('Investicijų skaičiuoklė'!$E$10)+(A790-1)*(12/p),DAY('Investicijų skaičiuoklė'!$E$10)))&lt;&gt;DAY('Investicijų skaičiuoklė'!$E$10),DATE(YEAR('Investicijų skaičiuoklė'!$E$10),MONTH('Investicijų skaičiuoklė'!$E$10)+A790*(12/p)+1,0),DATE(YEAR('Investicijų skaičiuoklė'!$E$10),MONTH('Investicijų skaičiuoklė'!$E$10)+A790*(12/p),DAY('Investicijų skaičiuoklė'!$E$10)))))))</f>
        <v/>
      </c>
      <c r="C790" s="29" t="str">
        <f t="shared" si="36"/>
        <v/>
      </c>
      <c r="D790" s="29" t="str">
        <f t="shared" si="37"/>
        <v/>
      </c>
      <c r="E790" s="29" t="str">
        <f>IF(A790="","",A+SUM($D$2:D789))</f>
        <v/>
      </c>
      <c r="F790" s="29" t="str">
        <f>IF(A790="","",SUM(D$1:D790)+PV)</f>
        <v/>
      </c>
      <c r="G790" s="29" t="str">
        <f>IF(A790="","",IF(INV_Parinktys!$B$17=INV_Parinktys!$A$10,I789*( (1+rate)^(B790-B789)-1 ),I789*rate))</f>
        <v/>
      </c>
      <c r="H790" s="29" t="str">
        <f>IF(D790="","",SUM(G$1:G790))</f>
        <v/>
      </c>
      <c r="I790" s="29" t="str">
        <f t="shared" si="39"/>
        <v/>
      </c>
      <c r="J790" s="28" t="str">
        <f ca="1">_xlfn.IFNA(INDEX(Paskola_LNT!$I$2:$I$1000,MATCH(INV_Lentele!B790,Paskola_LNT!$B$2:$B$1000,0)),IF(AND(J789&lt;&gt;"",A790&lt;&gt;""),J789,""))</f>
        <v/>
      </c>
    </row>
    <row r="791" spans="1:10" x14ac:dyDescent="0.25">
      <c r="A791" s="16" t="str">
        <f>IF(I790="","",IF(A790&gt;='Investicijų skaičiuoklė'!$E$9*p,"",A790+1))</f>
        <v/>
      </c>
      <c r="B791" s="27" t="str">
        <f>IF(A791="","",IF(p=52,B790+7,IF(p=26,B790+14,IF(p=24,IF(MOD(A791,2)=0,EDATE('Investicijų skaičiuoklė'!$E$10,A791/2),B790+14),IF(DAY(DATE(YEAR('Investicijų skaičiuoklė'!$E$10),MONTH('Investicijų skaičiuoklė'!$E$10)+(A791-1)*(12/p),DAY('Investicijų skaičiuoklė'!$E$10)))&lt;&gt;DAY('Investicijų skaičiuoklė'!$E$10),DATE(YEAR('Investicijų skaičiuoklė'!$E$10),MONTH('Investicijų skaičiuoklė'!$E$10)+A791*(12/p)+1,0),DATE(YEAR('Investicijų skaičiuoklė'!$E$10),MONTH('Investicijų skaičiuoklė'!$E$10)+A791*(12/p),DAY('Investicijų skaičiuoklė'!$E$10)))))))</f>
        <v/>
      </c>
      <c r="C791" s="29" t="str">
        <f t="shared" si="36"/>
        <v/>
      </c>
      <c r="D791" s="29" t="str">
        <f t="shared" si="37"/>
        <v/>
      </c>
      <c r="E791" s="29" t="str">
        <f>IF(A791="","",A+SUM($D$2:D790))</f>
        <v/>
      </c>
      <c r="F791" s="29" t="str">
        <f>IF(A791="","",SUM(D$1:D791)+PV)</f>
        <v/>
      </c>
      <c r="G791" s="29" t="str">
        <f>IF(A791="","",IF(INV_Parinktys!$B$17=INV_Parinktys!$A$10,I790*( (1+rate)^(B791-B790)-1 ),I790*rate))</f>
        <v/>
      </c>
      <c r="H791" s="29" t="str">
        <f>IF(D791="","",SUM(G$1:G791))</f>
        <v/>
      </c>
      <c r="I791" s="29" t="str">
        <f t="shared" si="39"/>
        <v/>
      </c>
      <c r="J791" s="28" t="str">
        <f ca="1">_xlfn.IFNA(INDEX(Paskola_LNT!$I$2:$I$1000,MATCH(INV_Lentele!B791,Paskola_LNT!$B$2:$B$1000,0)),IF(AND(J790&lt;&gt;"",A791&lt;&gt;""),J790,""))</f>
        <v/>
      </c>
    </row>
    <row r="792" spans="1:10" x14ac:dyDescent="0.25">
      <c r="A792" s="16" t="str">
        <f>IF(I791="","",IF(A791&gt;='Investicijų skaičiuoklė'!$E$9*p,"",A791+1))</f>
        <v/>
      </c>
      <c r="B792" s="27" t="str">
        <f>IF(A792="","",IF(p=52,B791+7,IF(p=26,B791+14,IF(p=24,IF(MOD(A792,2)=0,EDATE('Investicijų skaičiuoklė'!$E$10,A792/2),B791+14),IF(DAY(DATE(YEAR('Investicijų skaičiuoklė'!$E$10),MONTH('Investicijų skaičiuoklė'!$E$10)+(A792-1)*(12/p),DAY('Investicijų skaičiuoklė'!$E$10)))&lt;&gt;DAY('Investicijų skaičiuoklė'!$E$10),DATE(YEAR('Investicijų skaičiuoklė'!$E$10),MONTH('Investicijų skaičiuoklė'!$E$10)+A792*(12/p)+1,0),DATE(YEAR('Investicijų skaičiuoklė'!$E$10),MONTH('Investicijų skaičiuoklė'!$E$10)+A792*(12/p),DAY('Investicijų skaičiuoklė'!$E$10)))))))</f>
        <v/>
      </c>
      <c r="C792" s="29" t="str">
        <f t="shared" si="36"/>
        <v/>
      </c>
      <c r="D792" s="29" t="str">
        <f t="shared" si="37"/>
        <v/>
      </c>
      <c r="E792" s="29" t="str">
        <f>IF(A792="","",A+SUM($D$2:D791))</f>
        <v/>
      </c>
      <c r="F792" s="29" t="str">
        <f>IF(A792="","",SUM(D$1:D792)+PV)</f>
        <v/>
      </c>
      <c r="G792" s="29" t="str">
        <f>IF(A792="","",IF(INV_Parinktys!$B$17=INV_Parinktys!$A$10,I791*( (1+rate)^(B792-B791)-1 ),I791*rate))</f>
        <v/>
      </c>
      <c r="H792" s="29" t="str">
        <f>IF(D792="","",SUM(G$1:G792))</f>
        <v/>
      </c>
      <c r="I792" s="29" t="str">
        <f t="shared" si="39"/>
        <v/>
      </c>
      <c r="J792" s="28" t="str">
        <f ca="1">_xlfn.IFNA(INDEX(Paskola_LNT!$I$2:$I$1000,MATCH(INV_Lentele!B792,Paskola_LNT!$B$2:$B$1000,0)),IF(AND(J791&lt;&gt;"",A792&lt;&gt;""),J791,""))</f>
        <v/>
      </c>
    </row>
    <row r="793" spans="1:10" x14ac:dyDescent="0.25">
      <c r="A793" s="16" t="str">
        <f>IF(I792="","",IF(A792&gt;='Investicijų skaičiuoklė'!$E$9*p,"",A792+1))</f>
        <v/>
      </c>
      <c r="B793" s="27" t="str">
        <f>IF(A793="","",IF(p=52,B792+7,IF(p=26,B792+14,IF(p=24,IF(MOD(A793,2)=0,EDATE('Investicijų skaičiuoklė'!$E$10,A793/2),B792+14),IF(DAY(DATE(YEAR('Investicijų skaičiuoklė'!$E$10),MONTH('Investicijų skaičiuoklė'!$E$10)+(A793-1)*(12/p),DAY('Investicijų skaičiuoklė'!$E$10)))&lt;&gt;DAY('Investicijų skaičiuoklė'!$E$10),DATE(YEAR('Investicijų skaičiuoklė'!$E$10),MONTH('Investicijų skaičiuoklė'!$E$10)+A793*(12/p)+1,0),DATE(YEAR('Investicijų skaičiuoklė'!$E$10),MONTH('Investicijų skaičiuoklė'!$E$10)+A793*(12/p),DAY('Investicijų skaičiuoklė'!$E$10)))))))</f>
        <v/>
      </c>
      <c r="C793" s="29" t="str">
        <f t="shared" si="36"/>
        <v/>
      </c>
      <c r="D793" s="29" t="str">
        <f t="shared" si="37"/>
        <v/>
      </c>
      <c r="E793" s="29" t="str">
        <f>IF(A793="","",A+SUM($D$2:D792))</f>
        <v/>
      </c>
      <c r="F793" s="29" t="str">
        <f>IF(A793="","",SUM(D$1:D793)+PV)</f>
        <v/>
      </c>
      <c r="G793" s="29" t="str">
        <f>IF(A793="","",IF(INV_Parinktys!$B$17=INV_Parinktys!$A$10,I792*( (1+rate)^(B793-B792)-1 ),I792*rate))</f>
        <v/>
      </c>
      <c r="H793" s="29" t="str">
        <f>IF(D793="","",SUM(G$1:G793))</f>
        <v/>
      </c>
      <c r="I793" s="29" t="str">
        <f t="shared" si="39"/>
        <v/>
      </c>
      <c r="J793" s="28" t="str">
        <f ca="1">_xlfn.IFNA(INDEX(Paskola_LNT!$I$2:$I$1000,MATCH(INV_Lentele!B793,Paskola_LNT!$B$2:$B$1000,0)),IF(AND(J792&lt;&gt;"",A793&lt;&gt;""),J792,""))</f>
        <v/>
      </c>
    </row>
    <row r="794" spans="1:10" x14ac:dyDescent="0.25">
      <c r="A794" s="16" t="str">
        <f>IF(I793="","",IF(A793&gt;='Investicijų skaičiuoklė'!$E$9*p,"",A793+1))</f>
        <v/>
      </c>
      <c r="B794" s="27" t="str">
        <f>IF(A794="","",IF(p=52,B793+7,IF(p=26,B793+14,IF(p=24,IF(MOD(A794,2)=0,EDATE('Investicijų skaičiuoklė'!$E$10,A794/2),B793+14),IF(DAY(DATE(YEAR('Investicijų skaičiuoklė'!$E$10),MONTH('Investicijų skaičiuoklė'!$E$10)+(A794-1)*(12/p),DAY('Investicijų skaičiuoklė'!$E$10)))&lt;&gt;DAY('Investicijų skaičiuoklė'!$E$10),DATE(YEAR('Investicijų skaičiuoklė'!$E$10),MONTH('Investicijų skaičiuoklė'!$E$10)+A794*(12/p)+1,0),DATE(YEAR('Investicijų skaičiuoklė'!$E$10),MONTH('Investicijų skaičiuoklė'!$E$10)+A794*(12/p),DAY('Investicijų skaičiuoklė'!$E$10)))))))</f>
        <v/>
      </c>
      <c r="C794" s="29" t="str">
        <f t="shared" si="36"/>
        <v/>
      </c>
      <c r="D794" s="29" t="str">
        <f t="shared" si="37"/>
        <v/>
      </c>
      <c r="E794" s="29" t="str">
        <f>IF(A794="","",A+SUM($D$2:D793))</f>
        <v/>
      </c>
      <c r="F794" s="29" t="str">
        <f>IF(A794="","",SUM(D$1:D794)+PV)</f>
        <v/>
      </c>
      <c r="G794" s="29" t="str">
        <f>IF(A794="","",IF(INV_Parinktys!$B$17=INV_Parinktys!$A$10,I793*( (1+rate)^(B794-B793)-1 ),I793*rate))</f>
        <v/>
      </c>
      <c r="H794" s="29" t="str">
        <f>IF(D794="","",SUM(G$1:G794))</f>
        <v/>
      </c>
      <c r="I794" s="29" t="str">
        <f t="shared" si="39"/>
        <v/>
      </c>
      <c r="J794" s="28" t="str">
        <f ca="1">_xlfn.IFNA(INDEX(Paskola_LNT!$I$2:$I$1000,MATCH(INV_Lentele!B794,Paskola_LNT!$B$2:$B$1000,0)),IF(AND(J793&lt;&gt;"",A794&lt;&gt;""),J793,""))</f>
        <v/>
      </c>
    </row>
    <row r="795" spans="1:10" x14ac:dyDescent="0.25">
      <c r="A795" s="16" t="str">
        <f>IF(I794="","",IF(A794&gt;='Investicijų skaičiuoklė'!$E$9*p,"",A794+1))</f>
        <v/>
      </c>
      <c r="B795" s="27" t="str">
        <f>IF(A795="","",IF(p=52,B794+7,IF(p=26,B794+14,IF(p=24,IF(MOD(A795,2)=0,EDATE('Investicijų skaičiuoklė'!$E$10,A795/2),B794+14),IF(DAY(DATE(YEAR('Investicijų skaičiuoklė'!$E$10),MONTH('Investicijų skaičiuoklė'!$E$10)+(A795-1)*(12/p),DAY('Investicijų skaičiuoklė'!$E$10)))&lt;&gt;DAY('Investicijų skaičiuoklė'!$E$10),DATE(YEAR('Investicijų skaičiuoklė'!$E$10),MONTH('Investicijų skaičiuoklė'!$E$10)+A795*(12/p)+1,0),DATE(YEAR('Investicijų skaičiuoklė'!$E$10),MONTH('Investicijų skaičiuoklė'!$E$10)+A795*(12/p),DAY('Investicijų skaičiuoklė'!$E$10)))))))</f>
        <v/>
      </c>
      <c r="C795" s="29" t="str">
        <f t="shared" si="36"/>
        <v/>
      </c>
      <c r="D795" s="29" t="str">
        <f t="shared" si="37"/>
        <v/>
      </c>
      <c r="E795" s="29" t="str">
        <f>IF(A795="","",A+SUM($D$2:D794))</f>
        <v/>
      </c>
      <c r="F795" s="29" t="str">
        <f>IF(A795="","",SUM(D$1:D795)+PV)</f>
        <v/>
      </c>
      <c r="G795" s="29" t="str">
        <f>IF(A795="","",IF(INV_Parinktys!$B$17=INV_Parinktys!$A$10,I794*( (1+rate)^(B795-B794)-1 ),I794*rate))</f>
        <v/>
      </c>
      <c r="H795" s="29" t="str">
        <f>IF(D795="","",SUM(G$1:G795))</f>
        <v/>
      </c>
      <c r="I795" s="29" t="str">
        <f t="shared" si="39"/>
        <v/>
      </c>
      <c r="J795" s="28" t="str">
        <f ca="1">_xlfn.IFNA(INDEX(Paskola_LNT!$I$2:$I$1000,MATCH(INV_Lentele!B795,Paskola_LNT!$B$2:$B$1000,0)),IF(AND(J794&lt;&gt;"",A795&lt;&gt;""),J794,""))</f>
        <v/>
      </c>
    </row>
    <row r="796" spans="1:10" x14ac:dyDescent="0.25">
      <c r="A796" s="16" t="str">
        <f>IF(I795="","",IF(A795&gt;='Investicijų skaičiuoklė'!$E$9*p,"",A795+1))</f>
        <v/>
      </c>
      <c r="B796" s="27" t="str">
        <f>IF(A796="","",IF(p=52,B795+7,IF(p=26,B795+14,IF(p=24,IF(MOD(A796,2)=0,EDATE('Investicijų skaičiuoklė'!$E$10,A796/2),B795+14),IF(DAY(DATE(YEAR('Investicijų skaičiuoklė'!$E$10),MONTH('Investicijų skaičiuoklė'!$E$10)+(A796-1)*(12/p),DAY('Investicijų skaičiuoklė'!$E$10)))&lt;&gt;DAY('Investicijų skaičiuoklė'!$E$10),DATE(YEAR('Investicijų skaičiuoklė'!$E$10),MONTH('Investicijų skaičiuoklė'!$E$10)+A796*(12/p)+1,0),DATE(YEAR('Investicijų skaičiuoklė'!$E$10),MONTH('Investicijų skaičiuoklė'!$E$10)+A796*(12/p),DAY('Investicijų skaičiuoklė'!$E$10)))))))</f>
        <v/>
      </c>
      <c r="C796" s="29" t="str">
        <f t="shared" si="36"/>
        <v/>
      </c>
      <c r="D796" s="29" t="str">
        <f t="shared" si="37"/>
        <v/>
      </c>
      <c r="E796" s="29" t="str">
        <f>IF(A796="","",A+SUM($D$2:D795))</f>
        <v/>
      </c>
      <c r="F796" s="29" t="str">
        <f>IF(A796="","",SUM(D$1:D796)+PV)</f>
        <v/>
      </c>
      <c r="G796" s="29" t="str">
        <f>IF(A796="","",IF(INV_Parinktys!$B$17=INV_Parinktys!$A$10,I795*( (1+rate)^(B796-B795)-1 ),I795*rate))</f>
        <v/>
      </c>
      <c r="H796" s="29" t="str">
        <f>IF(D796="","",SUM(G$1:G796))</f>
        <v/>
      </c>
      <c r="I796" s="29" t="str">
        <f t="shared" si="39"/>
        <v/>
      </c>
      <c r="J796" s="28" t="str">
        <f ca="1">_xlfn.IFNA(INDEX(Paskola_LNT!$I$2:$I$1000,MATCH(INV_Lentele!B796,Paskola_LNT!$B$2:$B$1000,0)),IF(AND(J795&lt;&gt;"",A796&lt;&gt;""),J795,""))</f>
        <v/>
      </c>
    </row>
    <row r="797" spans="1:10" x14ac:dyDescent="0.25">
      <c r="A797" s="16" t="str">
        <f>IF(I796="","",IF(A796&gt;='Investicijų skaičiuoklė'!$E$9*p,"",A796+1))</f>
        <v/>
      </c>
      <c r="B797" s="27" t="str">
        <f>IF(A797="","",IF(p=52,B796+7,IF(p=26,B796+14,IF(p=24,IF(MOD(A797,2)=0,EDATE('Investicijų skaičiuoklė'!$E$10,A797/2),B796+14),IF(DAY(DATE(YEAR('Investicijų skaičiuoklė'!$E$10),MONTH('Investicijų skaičiuoklė'!$E$10)+(A797-1)*(12/p),DAY('Investicijų skaičiuoklė'!$E$10)))&lt;&gt;DAY('Investicijų skaičiuoklė'!$E$10),DATE(YEAR('Investicijų skaičiuoklė'!$E$10),MONTH('Investicijų skaičiuoklė'!$E$10)+A797*(12/p)+1,0),DATE(YEAR('Investicijų skaičiuoklė'!$E$10),MONTH('Investicijų skaičiuoklė'!$E$10)+A797*(12/p),DAY('Investicijų skaičiuoklė'!$E$10)))))))</f>
        <v/>
      </c>
      <c r="C797" s="29" t="str">
        <f t="shared" si="36"/>
        <v/>
      </c>
      <c r="D797" s="29" t="str">
        <f t="shared" si="37"/>
        <v/>
      </c>
      <c r="E797" s="29" t="str">
        <f>IF(A797="","",A+SUM($D$2:D796))</f>
        <v/>
      </c>
      <c r="F797" s="29" t="str">
        <f>IF(A797="","",SUM(D$1:D797)+PV)</f>
        <v/>
      </c>
      <c r="G797" s="29" t="str">
        <f>IF(A797="","",IF(INV_Parinktys!$B$17=INV_Parinktys!$A$10,I796*( (1+rate)^(B797-B796)-1 ),I796*rate))</f>
        <v/>
      </c>
      <c r="H797" s="29" t="str">
        <f>IF(D797="","",SUM(G$1:G797))</f>
        <v/>
      </c>
      <c r="I797" s="29" t="str">
        <f t="shared" si="39"/>
        <v/>
      </c>
      <c r="J797" s="28" t="str">
        <f ca="1">_xlfn.IFNA(INDEX(Paskola_LNT!$I$2:$I$1000,MATCH(INV_Lentele!B797,Paskola_LNT!$B$2:$B$1000,0)),IF(AND(J796&lt;&gt;"",A797&lt;&gt;""),J796,""))</f>
        <v/>
      </c>
    </row>
    <row r="798" spans="1:10" x14ac:dyDescent="0.25">
      <c r="A798" s="16" t="str">
        <f>IF(I797="","",IF(A797&gt;='Investicijų skaičiuoklė'!$E$9*p,"",A797+1))</f>
        <v/>
      </c>
      <c r="B798" s="27" t="str">
        <f>IF(A798="","",IF(p=52,B797+7,IF(p=26,B797+14,IF(p=24,IF(MOD(A798,2)=0,EDATE('Investicijų skaičiuoklė'!$E$10,A798/2),B797+14),IF(DAY(DATE(YEAR('Investicijų skaičiuoklė'!$E$10),MONTH('Investicijų skaičiuoklė'!$E$10)+(A798-1)*(12/p),DAY('Investicijų skaičiuoklė'!$E$10)))&lt;&gt;DAY('Investicijų skaičiuoklė'!$E$10),DATE(YEAR('Investicijų skaičiuoklė'!$E$10),MONTH('Investicijų skaičiuoklė'!$E$10)+A798*(12/p)+1,0),DATE(YEAR('Investicijų skaičiuoklė'!$E$10),MONTH('Investicijų skaičiuoklė'!$E$10)+A798*(12/p),DAY('Investicijų skaičiuoklė'!$E$10)))))))</f>
        <v/>
      </c>
      <c r="C798" s="29" t="str">
        <f t="shared" si="36"/>
        <v/>
      </c>
      <c r="D798" s="29" t="str">
        <f t="shared" si="37"/>
        <v/>
      </c>
      <c r="E798" s="29" t="str">
        <f>IF(A798="","",A+SUM($D$2:D797))</f>
        <v/>
      </c>
      <c r="F798" s="29" t="str">
        <f>IF(A798="","",SUM(D$1:D798)+PV)</f>
        <v/>
      </c>
      <c r="G798" s="29" t="str">
        <f>IF(A798="","",IF(INV_Parinktys!$B$17=INV_Parinktys!$A$10,I797*( (1+rate)^(B798-B797)-1 ),I797*rate))</f>
        <v/>
      </c>
      <c r="H798" s="29" t="str">
        <f>IF(D798="","",SUM(G$1:G798))</f>
        <v/>
      </c>
      <c r="I798" s="29" t="str">
        <f t="shared" si="39"/>
        <v/>
      </c>
      <c r="J798" s="28" t="str">
        <f ca="1">_xlfn.IFNA(INDEX(Paskola_LNT!$I$2:$I$1000,MATCH(INV_Lentele!B798,Paskola_LNT!$B$2:$B$1000,0)),IF(AND(J797&lt;&gt;"",A798&lt;&gt;""),J797,""))</f>
        <v/>
      </c>
    </row>
    <row r="799" spans="1:10" x14ac:dyDescent="0.25">
      <c r="A799" s="16" t="str">
        <f>IF(I798="","",IF(A798&gt;='Investicijų skaičiuoklė'!$E$9*p,"",A798+1))</f>
        <v/>
      </c>
      <c r="B799" s="27" t="str">
        <f>IF(A799="","",IF(p=52,B798+7,IF(p=26,B798+14,IF(p=24,IF(MOD(A799,2)=0,EDATE('Investicijų skaičiuoklė'!$E$10,A799/2),B798+14),IF(DAY(DATE(YEAR('Investicijų skaičiuoklė'!$E$10),MONTH('Investicijų skaičiuoklė'!$E$10)+(A799-1)*(12/p),DAY('Investicijų skaičiuoklė'!$E$10)))&lt;&gt;DAY('Investicijų skaičiuoklė'!$E$10),DATE(YEAR('Investicijų skaičiuoklė'!$E$10),MONTH('Investicijų skaičiuoklė'!$E$10)+A799*(12/p)+1,0),DATE(YEAR('Investicijų skaičiuoklė'!$E$10),MONTH('Investicijų skaičiuoklė'!$E$10)+A799*(12/p),DAY('Investicijų skaičiuoklė'!$E$10)))))))</f>
        <v/>
      </c>
      <c r="C799" s="29" t="str">
        <f t="shared" si="36"/>
        <v/>
      </c>
      <c r="D799" s="29" t="str">
        <f t="shared" si="37"/>
        <v/>
      </c>
      <c r="E799" s="29" t="str">
        <f>IF(A799="","",A+SUM($D$2:D798))</f>
        <v/>
      </c>
      <c r="F799" s="29" t="str">
        <f>IF(A799="","",SUM(D$1:D799)+PV)</f>
        <v/>
      </c>
      <c r="G799" s="29" t="str">
        <f>IF(A799="","",IF(INV_Parinktys!$B$17=INV_Parinktys!$A$10,I798*( (1+rate)^(B799-B798)-1 ),I798*rate))</f>
        <v/>
      </c>
      <c r="H799" s="29" t="str">
        <f>IF(D799="","",SUM(G$1:G799))</f>
        <v/>
      </c>
      <c r="I799" s="29" t="str">
        <f t="shared" si="39"/>
        <v/>
      </c>
      <c r="J799" s="28" t="str">
        <f ca="1">_xlfn.IFNA(INDEX(Paskola_LNT!$I$2:$I$1000,MATCH(INV_Lentele!B799,Paskola_LNT!$B$2:$B$1000,0)),IF(AND(J798&lt;&gt;"",A799&lt;&gt;""),J798,""))</f>
        <v/>
      </c>
    </row>
    <row r="800" spans="1:10" x14ac:dyDescent="0.25">
      <c r="A800" s="16" t="str">
        <f>IF(I799="","",IF(A799&gt;='Investicijų skaičiuoklė'!$E$9*p,"",A799+1))</f>
        <v/>
      </c>
      <c r="B800" s="27" t="str">
        <f>IF(A800="","",IF(p=52,B799+7,IF(p=26,B799+14,IF(p=24,IF(MOD(A800,2)=0,EDATE('Investicijų skaičiuoklė'!$E$10,A800/2),B799+14),IF(DAY(DATE(YEAR('Investicijų skaičiuoklė'!$E$10),MONTH('Investicijų skaičiuoklė'!$E$10)+(A800-1)*(12/p),DAY('Investicijų skaičiuoklė'!$E$10)))&lt;&gt;DAY('Investicijų skaičiuoklė'!$E$10),DATE(YEAR('Investicijų skaičiuoklė'!$E$10),MONTH('Investicijų skaičiuoklė'!$E$10)+A800*(12/p)+1,0),DATE(YEAR('Investicijų skaičiuoklė'!$E$10),MONTH('Investicijų skaičiuoklė'!$E$10)+A800*(12/p),DAY('Investicijų skaičiuoklė'!$E$10)))))))</f>
        <v/>
      </c>
      <c r="C800" s="29" t="str">
        <f t="shared" si="36"/>
        <v/>
      </c>
      <c r="D800" s="29" t="str">
        <f t="shared" si="37"/>
        <v/>
      </c>
      <c r="E800" s="29" t="str">
        <f>IF(A800="","",A+SUM($D$2:D799))</f>
        <v/>
      </c>
      <c r="F800" s="29" t="str">
        <f>IF(A800="","",SUM(D$1:D800)+PV)</f>
        <v/>
      </c>
      <c r="G800" s="29" t="str">
        <f>IF(A800="","",IF(INV_Parinktys!$B$17=INV_Parinktys!$A$10,I799*( (1+rate)^(B800-B799)-1 ),I799*rate))</f>
        <v/>
      </c>
      <c r="H800" s="29" t="str">
        <f>IF(D800="","",SUM(G$1:G800))</f>
        <v/>
      </c>
      <c r="I800" s="29" t="str">
        <f t="shared" si="39"/>
        <v/>
      </c>
      <c r="J800" s="28" t="str">
        <f ca="1">_xlfn.IFNA(INDEX(Paskola_LNT!$I$2:$I$1000,MATCH(INV_Lentele!B800,Paskola_LNT!$B$2:$B$1000,0)),IF(AND(J799&lt;&gt;"",A800&lt;&gt;""),J799,""))</f>
        <v/>
      </c>
    </row>
    <row r="801" spans="1:10" x14ac:dyDescent="0.25">
      <c r="A801" s="16" t="str">
        <f>IF(I800="","",IF(A800&gt;='Investicijų skaičiuoklė'!$E$9*p,"",A800+1))</f>
        <v/>
      </c>
      <c r="B801" s="27" t="str">
        <f>IF(A801="","",IF(p=52,B800+7,IF(p=26,B800+14,IF(p=24,IF(MOD(A801,2)=0,EDATE('Investicijų skaičiuoklė'!$E$10,A801/2),B800+14),IF(DAY(DATE(YEAR('Investicijų skaičiuoklė'!$E$10),MONTH('Investicijų skaičiuoklė'!$E$10)+(A801-1)*(12/p),DAY('Investicijų skaičiuoklė'!$E$10)))&lt;&gt;DAY('Investicijų skaičiuoklė'!$E$10),DATE(YEAR('Investicijų skaičiuoklė'!$E$10),MONTH('Investicijų skaičiuoklė'!$E$10)+A801*(12/p)+1,0),DATE(YEAR('Investicijų skaičiuoklė'!$E$10),MONTH('Investicijų skaičiuoklė'!$E$10)+A801*(12/p),DAY('Investicijų skaičiuoklė'!$E$10)))))))</f>
        <v/>
      </c>
      <c r="C801" s="29" t="str">
        <f t="shared" si="36"/>
        <v/>
      </c>
      <c r="D801" s="29" t="str">
        <f t="shared" si="37"/>
        <v/>
      </c>
      <c r="E801" s="29" t="str">
        <f>IF(A801="","",A+SUM($D$2:D800))</f>
        <v/>
      </c>
      <c r="F801" s="29" t="str">
        <f>IF(A801="","",SUM(D$1:D801)+PV)</f>
        <v/>
      </c>
      <c r="G801" s="29" t="str">
        <f>IF(A801="","",IF(INV_Parinktys!$B$17=INV_Parinktys!$A$10,I800*( (1+rate)^(B801-B800)-1 ),I800*rate))</f>
        <v/>
      </c>
      <c r="H801" s="29" t="str">
        <f>IF(D801="","",SUM(G$1:G801))</f>
        <v/>
      </c>
      <c r="I801" s="29" t="str">
        <f t="shared" si="39"/>
        <v/>
      </c>
      <c r="J801" s="28" t="str">
        <f ca="1">_xlfn.IFNA(INDEX(Paskola_LNT!$I$2:$I$1000,MATCH(INV_Lentele!B801,Paskola_LNT!$B$2:$B$1000,0)),IF(AND(J800&lt;&gt;"",A801&lt;&gt;""),J800,""))</f>
        <v/>
      </c>
    </row>
    <row r="802" spans="1:10" x14ac:dyDescent="0.25">
      <c r="A802" s="16" t="str">
        <f>IF(I801="","",IF(A801&gt;='Investicijų skaičiuoklė'!$E$9*p,"",A801+1))</f>
        <v/>
      </c>
      <c r="B802" s="27" t="str">
        <f>IF(A802="","",IF(p=52,B801+7,IF(p=26,B801+14,IF(p=24,IF(MOD(A802,2)=0,EDATE('Investicijų skaičiuoklė'!$E$10,A802/2),B801+14),IF(DAY(DATE(YEAR('Investicijų skaičiuoklė'!$E$10),MONTH('Investicijų skaičiuoklė'!$E$10)+(A802-1)*(12/p),DAY('Investicijų skaičiuoklė'!$E$10)))&lt;&gt;DAY('Investicijų skaičiuoklė'!$E$10),DATE(YEAR('Investicijų skaičiuoklė'!$E$10),MONTH('Investicijų skaičiuoklė'!$E$10)+A802*(12/p)+1,0),DATE(YEAR('Investicijų skaičiuoklė'!$E$10),MONTH('Investicijų skaičiuoklė'!$E$10)+A802*(12/p),DAY('Investicijų skaičiuoklė'!$E$10)))))))</f>
        <v/>
      </c>
      <c r="C802" s="29" t="str">
        <f t="shared" si="36"/>
        <v/>
      </c>
      <c r="D802" s="29" t="str">
        <f t="shared" si="37"/>
        <v/>
      </c>
      <c r="E802" s="29" t="str">
        <f>IF(A802="","",A+SUM($D$2:D801))</f>
        <v/>
      </c>
      <c r="F802" s="29" t="str">
        <f>IF(A802="","",SUM(D$1:D802)+PV)</f>
        <v/>
      </c>
      <c r="G802" s="29" t="str">
        <f>IF(A802="","",IF(INV_Parinktys!$B$17=INV_Parinktys!$A$10,I801*( (1+rate)^(B802-B801)-1 ),I801*rate))</f>
        <v/>
      </c>
      <c r="H802" s="29" t="str">
        <f>IF(D802="","",SUM(G$1:G802))</f>
        <v/>
      </c>
      <c r="I802" s="29" t="str">
        <f t="shared" si="39"/>
        <v/>
      </c>
      <c r="J802" s="28" t="str">
        <f ca="1">_xlfn.IFNA(INDEX(Paskola_LNT!$I$2:$I$1000,MATCH(INV_Lentele!B802,Paskola_LNT!$B$2:$B$1000,0)),IF(AND(J801&lt;&gt;"",A802&lt;&gt;""),J801,""))</f>
        <v/>
      </c>
    </row>
    <row r="803" spans="1:10" x14ac:dyDescent="0.25">
      <c r="A803" s="16" t="str">
        <f>IF(I802="","",IF(A802&gt;='Investicijų skaičiuoklė'!$E$9*p,"",A802+1))</f>
        <v/>
      </c>
      <c r="B803" s="27" t="str">
        <f>IF(A803="","",IF(p=52,B802+7,IF(p=26,B802+14,IF(p=24,IF(MOD(A803,2)=0,EDATE('Investicijų skaičiuoklė'!$E$10,A803/2),B802+14),IF(DAY(DATE(YEAR('Investicijų skaičiuoklė'!$E$10),MONTH('Investicijų skaičiuoklė'!$E$10)+(A803-1)*(12/p),DAY('Investicijų skaičiuoklė'!$E$10)))&lt;&gt;DAY('Investicijų skaičiuoklė'!$E$10),DATE(YEAR('Investicijų skaičiuoklė'!$E$10),MONTH('Investicijų skaičiuoklė'!$E$10)+A803*(12/p)+1,0),DATE(YEAR('Investicijų skaičiuoklė'!$E$10),MONTH('Investicijų skaičiuoklė'!$E$10)+A803*(12/p),DAY('Investicijų skaičiuoklė'!$E$10)))))))</f>
        <v/>
      </c>
      <c r="C803" s="29" t="str">
        <f t="shared" si="36"/>
        <v/>
      </c>
      <c r="D803" s="29" t="str">
        <f t="shared" si="37"/>
        <v/>
      </c>
      <c r="E803" s="29" t="str">
        <f>IF(A803="","",A+SUM($D$2:D802))</f>
        <v/>
      </c>
      <c r="F803" s="29" t="str">
        <f>IF(A803="","",SUM(D$1:D803)+PV)</f>
        <v/>
      </c>
      <c r="G803" s="29" t="str">
        <f>IF(A803="","",IF(INV_Parinktys!$B$17=INV_Parinktys!$A$10,I802*( (1+rate)^(B803-B802)-1 ),I802*rate))</f>
        <v/>
      </c>
      <c r="H803" s="29" t="str">
        <f>IF(D803="","",SUM(G$1:G803))</f>
        <v/>
      </c>
      <c r="I803" s="29" t="str">
        <f t="shared" si="39"/>
        <v/>
      </c>
      <c r="J803" s="28" t="str">
        <f ca="1">_xlfn.IFNA(INDEX(Paskola_LNT!$I$2:$I$1000,MATCH(INV_Lentele!B803,Paskola_LNT!$B$2:$B$1000,0)),IF(AND(J802&lt;&gt;"",A803&lt;&gt;""),J802,""))</f>
        <v/>
      </c>
    </row>
    <row r="804" spans="1:10" x14ac:dyDescent="0.25">
      <c r="A804" s="16" t="str">
        <f>IF(I803="","",IF(A803&gt;='Investicijų skaičiuoklė'!$E$9*p,"",A803+1))</f>
        <v/>
      </c>
      <c r="B804" s="27" t="str">
        <f>IF(A804="","",IF(p=52,B803+7,IF(p=26,B803+14,IF(p=24,IF(MOD(A804,2)=0,EDATE('Investicijų skaičiuoklė'!$E$10,A804/2),B803+14),IF(DAY(DATE(YEAR('Investicijų skaičiuoklė'!$E$10),MONTH('Investicijų skaičiuoklė'!$E$10)+(A804-1)*(12/p),DAY('Investicijų skaičiuoklė'!$E$10)))&lt;&gt;DAY('Investicijų skaičiuoklė'!$E$10),DATE(YEAR('Investicijų skaičiuoklė'!$E$10),MONTH('Investicijų skaičiuoklė'!$E$10)+A804*(12/p)+1,0),DATE(YEAR('Investicijų skaičiuoklė'!$E$10),MONTH('Investicijų skaičiuoklė'!$E$10)+A804*(12/p),DAY('Investicijų skaičiuoklė'!$E$10)))))))</f>
        <v/>
      </c>
      <c r="C804" s="29" t="str">
        <f t="shared" si="36"/>
        <v/>
      </c>
      <c r="D804" s="29" t="str">
        <f t="shared" si="37"/>
        <v/>
      </c>
      <c r="E804" s="29" t="str">
        <f>IF(A804="","",A+SUM($D$2:D803))</f>
        <v/>
      </c>
      <c r="F804" s="29" t="str">
        <f>IF(A804="","",SUM(D$1:D804)+PV)</f>
        <v/>
      </c>
      <c r="G804" s="29" t="str">
        <f>IF(A804="","",IF(INV_Parinktys!$B$17=INV_Parinktys!$A$10,I803*( (1+rate)^(B804-B803)-1 ),I803*rate))</f>
        <v/>
      </c>
      <c r="H804" s="29" t="str">
        <f>IF(D804="","",SUM(G$1:G804))</f>
        <v/>
      </c>
      <c r="I804" s="29" t="str">
        <f t="shared" si="39"/>
        <v/>
      </c>
      <c r="J804" s="28" t="str">
        <f ca="1">_xlfn.IFNA(INDEX(Paskola_LNT!$I$2:$I$1000,MATCH(INV_Lentele!B804,Paskola_LNT!$B$2:$B$1000,0)),IF(AND(J803&lt;&gt;"",A804&lt;&gt;""),J803,""))</f>
        <v/>
      </c>
    </row>
    <row r="805" spans="1:10" x14ac:dyDescent="0.25">
      <c r="A805" s="16" t="str">
        <f>IF(I804="","",IF(A804&gt;='Investicijų skaičiuoklė'!$E$9*p,"",A804+1))</f>
        <v/>
      </c>
      <c r="B805" s="27" t="str">
        <f>IF(A805="","",IF(p=52,B804+7,IF(p=26,B804+14,IF(p=24,IF(MOD(A805,2)=0,EDATE('Investicijų skaičiuoklė'!$E$10,A805/2),B804+14),IF(DAY(DATE(YEAR('Investicijų skaičiuoklė'!$E$10),MONTH('Investicijų skaičiuoklė'!$E$10)+(A805-1)*(12/p),DAY('Investicijų skaičiuoklė'!$E$10)))&lt;&gt;DAY('Investicijų skaičiuoklė'!$E$10),DATE(YEAR('Investicijų skaičiuoklė'!$E$10),MONTH('Investicijų skaičiuoklė'!$E$10)+A805*(12/p)+1,0),DATE(YEAR('Investicijų skaičiuoklė'!$E$10),MONTH('Investicijų skaičiuoklė'!$E$10)+A805*(12/p),DAY('Investicijų skaičiuoklė'!$E$10)))))))</f>
        <v/>
      </c>
      <c r="C805" s="29" t="str">
        <f t="shared" si="36"/>
        <v/>
      </c>
      <c r="D805" s="29" t="str">
        <f t="shared" si="37"/>
        <v/>
      </c>
      <c r="E805" s="29" t="str">
        <f>IF(A805="","",A+SUM($D$2:D804))</f>
        <v/>
      </c>
      <c r="F805" s="29" t="str">
        <f>IF(A805="","",SUM(D$1:D805)+PV)</f>
        <v/>
      </c>
      <c r="G805" s="29" t="str">
        <f>IF(A805="","",IF(INV_Parinktys!$B$17=INV_Parinktys!$A$10,I804*( (1+rate)^(B805-B804)-1 ),I804*rate))</f>
        <v/>
      </c>
      <c r="H805" s="29" t="str">
        <f>IF(D805="","",SUM(G$1:G805))</f>
        <v/>
      </c>
      <c r="I805" s="29" t="str">
        <f t="shared" si="39"/>
        <v/>
      </c>
      <c r="J805" s="28" t="str">
        <f ca="1">_xlfn.IFNA(INDEX(Paskola_LNT!$I$2:$I$1000,MATCH(INV_Lentele!B805,Paskola_LNT!$B$2:$B$1000,0)),IF(AND(J804&lt;&gt;"",A805&lt;&gt;""),J804,""))</f>
        <v/>
      </c>
    </row>
    <row r="806" spans="1:10" x14ac:dyDescent="0.25">
      <c r="A806" s="16" t="str">
        <f>IF(I805="","",IF(A805&gt;='Investicijų skaičiuoklė'!$E$9*p,"",A805+1))</f>
        <v/>
      </c>
      <c r="B806" s="27" t="str">
        <f>IF(A806="","",IF(p=52,B805+7,IF(p=26,B805+14,IF(p=24,IF(MOD(A806,2)=0,EDATE('Investicijų skaičiuoklė'!$E$10,A806/2),B805+14),IF(DAY(DATE(YEAR('Investicijų skaičiuoklė'!$E$10),MONTH('Investicijų skaičiuoklė'!$E$10)+(A806-1)*(12/p),DAY('Investicijų skaičiuoklė'!$E$10)))&lt;&gt;DAY('Investicijų skaičiuoklė'!$E$10),DATE(YEAR('Investicijų skaičiuoklė'!$E$10),MONTH('Investicijų skaičiuoklė'!$E$10)+A806*(12/p)+1,0),DATE(YEAR('Investicijų skaičiuoklė'!$E$10),MONTH('Investicijų skaičiuoklė'!$E$10)+A806*(12/p),DAY('Investicijų skaičiuoklė'!$E$10)))))))</f>
        <v/>
      </c>
      <c r="C806" s="29" t="str">
        <f t="shared" si="36"/>
        <v/>
      </c>
      <c r="D806" s="29" t="str">
        <f t="shared" si="37"/>
        <v/>
      </c>
      <c r="E806" s="29" t="str">
        <f>IF(A806="","",A+SUM($D$2:D805))</f>
        <v/>
      </c>
      <c r="F806" s="29" t="str">
        <f>IF(A806="","",SUM(D$1:D806)+PV)</f>
        <v/>
      </c>
      <c r="G806" s="29" t="str">
        <f>IF(A806="","",IF(INV_Parinktys!$B$17=INV_Parinktys!$A$10,I805*( (1+rate)^(B806-B805)-1 ),I805*rate))</f>
        <v/>
      </c>
      <c r="H806" s="29" t="str">
        <f>IF(D806="","",SUM(G$1:G806))</f>
        <v/>
      </c>
      <c r="I806" s="29" t="str">
        <f t="shared" si="39"/>
        <v/>
      </c>
      <c r="J806" s="28" t="str">
        <f ca="1">_xlfn.IFNA(INDEX(Paskola_LNT!$I$2:$I$1000,MATCH(INV_Lentele!B806,Paskola_LNT!$B$2:$B$1000,0)),IF(AND(J805&lt;&gt;"",A806&lt;&gt;""),J805,""))</f>
        <v/>
      </c>
    </row>
    <row r="807" spans="1:10" x14ac:dyDescent="0.25">
      <c r="A807" s="16" t="str">
        <f>IF(I806="","",IF(A806&gt;='Investicijų skaičiuoklė'!$E$9*p,"",A806+1))</f>
        <v/>
      </c>
      <c r="B807" s="27" t="str">
        <f>IF(A807="","",IF(p=52,B806+7,IF(p=26,B806+14,IF(p=24,IF(MOD(A807,2)=0,EDATE('Investicijų skaičiuoklė'!$E$10,A807/2),B806+14),IF(DAY(DATE(YEAR('Investicijų skaičiuoklė'!$E$10),MONTH('Investicijų skaičiuoklė'!$E$10)+(A807-1)*(12/p),DAY('Investicijų skaičiuoklė'!$E$10)))&lt;&gt;DAY('Investicijų skaičiuoklė'!$E$10),DATE(YEAR('Investicijų skaičiuoklė'!$E$10),MONTH('Investicijų skaičiuoklė'!$E$10)+A807*(12/p)+1,0),DATE(YEAR('Investicijų skaičiuoklė'!$E$10),MONTH('Investicijų skaičiuoklė'!$E$10)+A807*(12/p),DAY('Investicijų skaičiuoklė'!$E$10)))))))</f>
        <v/>
      </c>
      <c r="C807" s="29" t="str">
        <f t="shared" si="36"/>
        <v/>
      </c>
      <c r="D807" s="29" t="str">
        <f t="shared" si="37"/>
        <v/>
      </c>
      <c r="E807" s="29" t="str">
        <f>IF(A807="","",A+SUM($D$2:D806))</f>
        <v/>
      </c>
      <c r="F807" s="29" t="str">
        <f>IF(A807="","",SUM(D$1:D807)+PV)</f>
        <v/>
      </c>
      <c r="G807" s="29" t="str">
        <f>IF(A807="","",IF(INV_Parinktys!$B$17=INV_Parinktys!$A$10,I806*( (1+rate)^(B807-B806)-1 ),I806*rate))</f>
        <v/>
      </c>
      <c r="H807" s="29" t="str">
        <f>IF(D807="","",SUM(G$1:G807))</f>
        <v/>
      </c>
      <c r="I807" s="29" t="str">
        <f t="shared" si="39"/>
        <v/>
      </c>
      <c r="J807" s="28" t="str">
        <f ca="1">_xlfn.IFNA(INDEX(Paskola_LNT!$I$2:$I$1000,MATCH(INV_Lentele!B807,Paskola_LNT!$B$2:$B$1000,0)),IF(AND(J806&lt;&gt;"",A807&lt;&gt;""),J806,""))</f>
        <v/>
      </c>
    </row>
    <row r="808" spans="1:10" x14ac:dyDescent="0.25">
      <c r="A808" s="16" t="str">
        <f>IF(I807="","",IF(A807&gt;='Investicijų skaičiuoklė'!$E$9*p,"",A807+1))</f>
        <v/>
      </c>
      <c r="B808" s="27" t="str">
        <f>IF(A808="","",IF(p=52,B807+7,IF(p=26,B807+14,IF(p=24,IF(MOD(A808,2)=0,EDATE('Investicijų skaičiuoklė'!$E$10,A808/2),B807+14),IF(DAY(DATE(YEAR('Investicijų skaičiuoklė'!$E$10),MONTH('Investicijų skaičiuoklė'!$E$10)+(A808-1)*(12/p),DAY('Investicijų skaičiuoklė'!$E$10)))&lt;&gt;DAY('Investicijų skaičiuoklė'!$E$10),DATE(YEAR('Investicijų skaičiuoklė'!$E$10),MONTH('Investicijų skaičiuoklė'!$E$10)+A808*(12/p)+1,0),DATE(YEAR('Investicijų skaičiuoklė'!$E$10),MONTH('Investicijų skaičiuoklė'!$E$10)+A808*(12/p),DAY('Investicijų skaičiuoklė'!$E$10)))))))</f>
        <v/>
      </c>
      <c r="C808" s="29" t="str">
        <f t="shared" si="36"/>
        <v/>
      </c>
      <c r="D808" s="29" t="str">
        <f t="shared" si="37"/>
        <v/>
      </c>
      <c r="E808" s="29" t="str">
        <f>IF(A808="","",A+SUM($D$2:D807))</f>
        <v/>
      </c>
      <c r="F808" s="29" t="str">
        <f>IF(A808="","",SUM(D$1:D808)+PV)</f>
        <v/>
      </c>
      <c r="G808" s="29" t="str">
        <f>IF(A808="","",IF(INV_Parinktys!$B$17=INV_Parinktys!$A$10,I807*( (1+rate)^(B808-B807)-1 ),I807*rate))</f>
        <v/>
      </c>
      <c r="H808" s="29" t="str">
        <f>IF(D808="","",SUM(G$1:G808))</f>
        <v/>
      </c>
      <c r="I808" s="29" t="str">
        <f t="shared" si="39"/>
        <v/>
      </c>
      <c r="J808" s="28" t="str">
        <f ca="1">_xlfn.IFNA(INDEX(Paskola_LNT!$I$2:$I$1000,MATCH(INV_Lentele!B808,Paskola_LNT!$B$2:$B$1000,0)),IF(AND(J807&lt;&gt;"",A808&lt;&gt;""),J807,""))</f>
        <v/>
      </c>
    </row>
    <row r="809" spans="1:10" x14ac:dyDescent="0.25">
      <c r="A809" s="16" t="str">
        <f>IF(I808="","",IF(A808&gt;='Investicijų skaičiuoklė'!$E$9*p,"",A808+1))</f>
        <v/>
      </c>
      <c r="B809" s="27" t="str">
        <f>IF(A809="","",IF(p=52,B808+7,IF(p=26,B808+14,IF(p=24,IF(MOD(A809,2)=0,EDATE('Investicijų skaičiuoklė'!$E$10,A809/2),B808+14),IF(DAY(DATE(YEAR('Investicijų skaičiuoklė'!$E$10),MONTH('Investicijų skaičiuoklė'!$E$10)+(A809-1)*(12/p),DAY('Investicijų skaičiuoklė'!$E$10)))&lt;&gt;DAY('Investicijų skaičiuoklė'!$E$10),DATE(YEAR('Investicijų skaičiuoklė'!$E$10),MONTH('Investicijų skaičiuoklė'!$E$10)+A809*(12/p)+1,0),DATE(YEAR('Investicijų skaičiuoklė'!$E$10),MONTH('Investicijų skaičiuoklė'!$E$10)+A809*(12/p),DAY('Investicijų skaičiuoklė'!$E$10)))))))</f>
        <v/>
      </c>
      <c r="C809" s="29" t="str">
        <f t="shared" si="36"/>
        <v/>
      </c>
      <c r="D809" s="29" t="str">
        <f t="shared" si="37"/>
        <v/>
      </c>
      <c r="E809" s="29" t="str">
        <f>IF(A809="","",A+SUM($D$2:D808))</f>
        <v/>
      </c>
      <c r="F809" s="29" t="str">
        <f>IF(A809="","",SUM(D$1:D809)+PV)</f>
        <v/>
      </c>
      <c r="G809" s="29" t="str">
        <f>IF(A809="","",IF(INV_Parinktys!$B$17=INV_Parinktys!$A$10,I808*( (1+rate)^(B809-B808)-1 ),I808*rate))</f>
        <v/>
      </c>
      <c r="H809" s="29" t="str">
        <f>IF(D809="","",SUM(G$1:G809))</f>
        <v/>
      </c>
      <c r="I809" s="29" t="str">
        <f t="shared" si="39"/>
        <v/>
      </c>
      <c r="J809" s="28" t="str">
        <f ca="1">_xlfn.IFNA(INDEX(Paskola_LNT!$I$2:$I$1000,MATCH(INV_Lentele!B809,Paskola_LNT!$B$2:$B$1000,0)),IF(AND(J808&lt;&gt;"",A809&lt;&gt;""),J808,""))</f>
        <v/>
      </c>
    </row>
    <row r="810" spans="1:10" x14ac:dyDescent="0.25">
      <c r="A810" s="16" t="str">
        <f>IF(I809="","",IF(A809&gt;='Investicijų skaičiuoklė'!$E$9*p,"",A809+1))</f>
        <v/>
      </c>
      <c r="B810" s="27" t="str">
        <f>IF(A810="","",IF(p=52,B809+7,IF(p=26,B809+14,IF(p=24,IF(MOD(A810,2)=0,EDATE('Investicijų skaičiuoklė'!$E$10,A810/2),B809+14),IF(DAY(DATE(YEAR('Investicijų skaičiuoklė'!$E$10),MONTH('Investicijų skaičiuoklė'!$E$10)+(A810-1)*(12/p),DAY('Investicijų skaičiuoklė'!$E$10)))&lt;&gt;DAY('Investicijų skaičiuoklė'!$E$10),DATE(YEAR('Investicijų skaičiuoklė'!$E$10),MONTH('Investicijų skaičiuoklė'!$E$10)+A810*(12/p)+1,0),DATE(YEAR('Investicijų skaičiuoklė'!$E$10),MONTH('Investicijų skaičiuoklė'!$E$10)+A810*(12/p),DAY('Investicijų skaičiuoklė'!$E$10)))))))</f>
        <v/>
      </c>
      <c r="C810" s="29" t="str">
        <f t="shared" si="36"/>
        <v/>
      </c>
      <c r="D810" s="29" t="str">
        <f t="shared" si="37"/>
        <v/>
      </c>
      <c r="E810" s="29" t="str">
        <f>IF(A810="","",A+SUM($D$2:D809))</f>
        <v/>
      </c>
      <c r="F810" s="29" t="str">
        <f>IF(A810="","",SUM(D$1:D810)+PV)</f>
        <v/>
      </c>
      <c r="G810" s="29" t="str">
        <f>IF(A810="","",IF(INV_Parinktys!$B$17=INV_Parinktys!$A$10,I809*( (1+rate)^(B810-B809)-1 ),I809*rate))</f>
        <v/>
      </c>
      <c r="H810" s="29" t="str">
        <f>IF(D810="","",SUM(G$1:G810))</f>
        <v/>
      </c>
      <c r="I810" s="29" t="str">
        <f t="shared" si="39"/>
        <v/>
      </c>
      <c r="J810" s="28" t="str">
        <f ca="1">_xlfn.IFNA(INDEX(Paskola_LNT!$I$2:$I$1000,MATCH(INV_Lentele!B810,Paskola_LNT!$B$2:$B$1000,0)),IF(AND(J809&lt;&gt;"",A810&lt;&gt;""),J809,""))</f>
        <v/>
      </c>
    </row>
    <row r="811" spans="1:10" x14ac:dyDescent="0.25">
      <c r="A811" s="16" t="str">
        <f>IF(I810="","",IF(A810&gt;='Investicijų skaičiuoklė'!$E$9*p,"",A810+1))</f>
        <v/>
      </c>
      <c r="B811" s="27" t="str">
        <f>IF(A811="","",IF(p=52,B810+7,IF(p=26,B810+14,IF(p=24,IF(MOD(A811,2)=0,EDATE('Investicijų skaičiuoklė'!$E$10,A811/2),B810+14),IF(DAY(DATE(YEAR('Investicijų skaičiuoklė'!$E$10),MONTH('Investicijų skaičiuoklė'!$E$10)+(A811-1)*(12/p),DAY('Investicijų skaičiuoklė'!$E$10)))&lt;&gt;DAY('Investicijų skaičiuoklė'!$E$10),DATE(YEAR('Investicijų skaičiuoklė'!$E$10),MONTH('Investicijų skaičiuoklė'!$E$10)+A811*(12/p)+1,0),DATE(YEAR('Investicijų skaičiuoklė'!$E$10),MONTH('Investicijų skaičiuoklė'!$E$10)+A811*(12/p),DAY('Investicijų skaičiuoklė'!$E$10)))))))</f>
        <v/>
      </c>
      <c r="C811" s="29" t="str">
        <f t="shared" si="36"/>
        <v/>
      </c>
      <c r="D811" s="29" t="str">
        <f t="shared" si="37"/>
        <v/>
      </c>
      <c r="E811" s="29" t="str">
        <f>IF(A811="","",A+SUM($D$2:D810))</f>
        <v/>
      </c>
      <c r="F811" s="29" t="str">
        <f>IF(A811="","",SUM(D$1:D811)+PV)</f>
        <v/>
      </c>
      <c r="G811" s="29" t="str">
        <f>IF(A811="","",IF(INV_Parinktys!$B$17=INV_Parinktys!$A$10,I810*( (1+rate)^(B811-B810)-1 ),I810*rate))</f>
        <v/>
      </c>
      <c r="H811" s="29" t="str">
        <f>IF(D811="","",SUM(G$1:G811))</f>
        <v/>
      </c>
      <c r="I811" s="29" t="str">
        <f t="shared" si="39"/>
        <v/>
      </c>
      <c r="J811" s="28" t="str">
        <f ca="1">_xlfn.IFNA(INDEX(Paskola_LNT!$I$2:$I$1000,MATCH(INV_Lentele!B811,Paskola_LNT!$B$2:$B$1000,0)),IF(AND(J810&lt;&gt;"",A811&lt;&gt;""),J810,""))</f>
        <v/>
      </c>
    </row>
    <row r="812" spans="1:10" x14ac:dyDescent="0.25">
      <c r="A812" s="16" t="str">
        <f>IF(I811="","",IF(A811&gt;='Investicijų skaičiuoklė'!$E$9*p,"",A811+1))</f>
        <v/>
      </c>
      <c r="B812" s="27" t="str">
        <f>IF(A812="","",IF(p=52,B811+7,IF(p=26,B811+14,IF(p=24,IF(MOD(A812,2)=0,EDATE('Investicijų skaičiuoklė'!$E$10,A812/2),B811+14),IF(DAY(DATE(YEAR('Investicijų skaičiuoklė'!$E$10),MONTH('Investicijų skaičiuoklė'!$E$10)+(A812-1)*(12/p),DAY('Investicijų skaičiuoklė'!$E$10)))&lt;&gt;DAY('Investicijų skaičiuoklė'!$E$10),DATE(YEAR('Investicijų skaičiuoklė'!$E$10),MONTH('Investicijų skaičiuoklė'!$E$10)+A812*(12/p)+1,0),DATE(YEAR('Investicijų skaičiuoklė'!$E$10),MONTH('Investicijų skaičiuoklė'!$E$10)+A812*(12/p),DAY('Investicijų skaičiuoklė'!$E$10)))))))</f>
        <v/>
      </c>
      <c r="C812" s="29" t="str">
        <f t="shared" si="36"/>
        <v/>
      </c>
      <c r="D812" s="29" t="str">
        <f t="shared" si="37"/>
        <v/>
      </c>
      <c r="E812" s="29" t="str">
        <f>IF(A812="","",A+SUM($D$2:D811))</f>
        <v/>
      </c>
      <c r="F812" s="29" t="str">
        <f>IF(A812="","",SUM(D$1:D812)+PV)</f>
        <v/>
      </c>
      <c r="G812" s="29" t="str">
        <f>IF(A812="","",IF(INV_Parinktys!$B$17=INV_Parinktys!$A$10,I811*( (1+rate)^(B812-B811)-1 ),I811*rate))</f>
        <v/>
      </c>
      <c r="H812" s="29" t="str">
        <f>IF(D812="","",SUM(G$1:G812))</f>
        <v/>
      </c>
      <c r="I812" s="29" t="str">
        <f t="shared" si="39"/>
        <v/>
      </c>
      <c r="J812" s="28" t="str">
        <f ca="1">_xlfn.IFNA(INDEX(Paskola_LNT!$I$2:$I$1000,MATCH(INV_Lentele!B812,Paskola_LNT!$B$2:$B$1000,0)),IF(AND(J811&lt;&gt;"",A812&lt;&gt;""),J811,""))</f>
        <v/>
      </c>
    </row>
    <row r="813" spans="1:10" x14ac:dyDescent="0.25">
      <c r="A813" s="16" t="str">
        <f>IF(I812="","",IF(A812&gt;='Investicijų skaičiuoklė'!$E$9*p,"",A812+1))</f>
        <v/>
      </c>
      <c r="B813" s="27" t="str">
        <f>IF(A813="","",IF(p=52,B812+7,IF(p=26,B812+14,IF(p=24,IF(MOD(A813,2)=0,EDATE('Investicijų skaičiuoklė'!$E$10,A813/2),B812+14),IF(DAY(DATE(YEAR('Investicijų skaičiuoklė'!$E$10),MONTH('Investicijų skaičiuoklė'!$E$10)+(A813-1)*(12/p),DAY('Investicijų skaičiuoklė'!$E$10)))&lt;&gt;DAY('Investicijų skaičiuoklė'!$E$10),DATE(YEAR('Investicijų skaičiuoklė'!$E$10),MONTH('Investicijų skaičiuoklė'!$E$10)+A813*(12/p)+1,0),DATE(YEAR('Investicijų skaičiuoklė'!$E$10),MONTH('Investicijų skaičiuoklė'!$E$10)+A813*(12/p),DAY('Investicijų skaičiuoklė'!$E$10)))))))</f>
        <v/>
      </c>
      <c r="C813" s="29" t="str">
        <f t="shared" si="36"/>
        <v/>
      </c>
      <c r="D813" s="29" t="str">
        <f t="shared" si="37"/>
        <v/>
      </c>
      <c r="E813" s="29" t="str">
        <f>IF(A813="","",A+SUM($D$2:D812))</f>
        <v/>
      </c>
      <c r="F813" s="29" t="str">
        <f>IF(A813="","",SUM(D$1:D813)+PV)</f>
        <v/>
      </c>
      <c r="G813" s="29" t="str">
        <f>IF(A813="","",IF(INV_Parinktys!$B$17=INV_Parinktys!$A$10,I812*( (1+rate)^(B813-B812)-1 ),I812*rate))</f>
        <v/>
      </c>
      <c r="H813" s="29" t="str">
        <f>IF(D813="","",SUM(G$1:G813))</f>
        <v/>
      </c>
      <c r="I813" s="29" t="str">
        <f t="shared" si="39"/>
        <v/>
      </c>
      <c r="J813" s="28" t="str">
        <f ca="1">_xlfn.IFNA(INDEX(Paskola_LNT!$I$2:$I$1000,MATCH(INV_Lentele!B813,Paskola_LNT!$B$2:$B$1000,0)),IF(AND(J812&lt;&gt;"",A813&lt;&gt;""),J812,""))</f>
        <v/>
      </c>
    </row>
    <row r="814" spans="1:10" x14ac:dyDescent="0.25">
      <c r="A814" s="16" t="str">
        <f>IF(I813="","",IF(A813&gt;='Investicijų skaičiuoklė'!$E$9*p,"",A813+1))</f>
        <v/>
      </c>
      <c r="B814" s="27" t="str">
        <f>IF(A814="","",IF(p=52,B813+7,IF(p=26,B813+14,IF(p=24,IF(MOD(A814,2)=0,EDATE('Investicijų skaičiuoklė'!$E$10,A814/2),B813+14),IF(DAY(DATE(YEAR('Investicijų skaičiuoklė'!$E$10),MONTH('Investicijų skaičiuoklė'!$E$10)+(A814-1)*(12/p),DAY('Investicijų skaičiuoklė'!$E$10)))&lt;&gt;DAY('Investicijų skaičiuoklė'!$E$10),DATE(YEAR('Investicijų skaičiuoklė'!$E$10),MONTH('Investicijų skaičiuoklė'!$E$10)+A814*(12/p)+1,0),DATE(YEAR('Investicijų skaičiuoklė'!$E$10),MONTH('Investicijų skaičiuoklė'!$E$10)+A814*(12/p),DAY('Investicijų skaičiuoklė'!$E$10)))))))</f>
        <v/>
      </c>
      <c r="C814" s="29" t="str">
        <f t="shared" si="36"/>
        <v/>
      </c>
      <c r="D814" s="29" t="str">
        <f t="shared" si="37"/>
        <v/>
      </c>
      <c r="E814" s="29" t="str">
        <f>IF(A814="","",A+SUM($D$2:D813))</f>
        <v/>
      </c>
      <c r="F814" s="29" t="str">
        <f>IF(A814="","",SUM(D$1:D814)+PV)</f>
        <v/>
      </c>
      <c r="G814" s="29" t="str">
        <f>IF(A814="","",IF(INV_Parinktys!$B$17=INV_Parinktys!$A$10,I813*( (1+rate)^(B814-B813)-1 ),I813*rate))</f>
        <v/>
      </c>
      <c r="H814" s="29" t="str">
        <f>IF(D814="","",SUM(G$1:G814))</f>
        <v/>
      </c>
      <c r="I814" s="29" t="str">
        <f t="shared" si="39"/>
        <v/>
      </c>
      <c r="J814" s="28" t="str">
        <f ca="1">_xlfn.IFNA(INDEX(Paskola_LNT!$I$2:$I$1000,MATCH(INV_Lentele!B814,Paskola_LNT!$B$2:$B$1000,0)),IF(AND(J813&lt;&gt;"",A814&lt;&gt;""),J813,""))</f>
        <v/>
      </c>
    </row>
    <row r="815" spans="1:10" x14ac:dyDescent="0.25">
      <c r="A815" s="16" t="str">
        <f>IF(I814="","",IF(A814&gt;='Investicijų skaičiuoklė'!$E$9*p,"",A814+1))</f>
        <v/>
      </c>
      <c r="B815" s="27" t="str">
        <f>IF(A815="","",IF(p=52,B814+7,IF(p=26,B814+14,IF(p=24,IF(MOD(A815,2)=0,EDATE('Investicijų skaičiuoklė'!$E$10,A815/2),B814+14),IF(DAY(DATE(YEAR('Investicijų skaičiuoklė'!$E$10),MONTH('Investicijų skaičiuoklė'!$E$10)+(A815-1)*(12/p),DAY('Investicijų skaičiuoklė'!$E$10)))&lt;&gt;DAY('Investicijų skaičiuoklė'!$E$10),DATE(YEAR('Investicijų skaičiuoklė'!$E$10),MONTH('Investicijų skaičiuoklė'!$E$10)+A815*(12/p)+1,0),DATE(YEAR('Investicijų skaičiuoklė'!$E$10),MONTH('Investicijų skaičiuoklė'!$E$10)+A815*(12/p),DAY('Investicijų skaičiuoklė'!$E$10)))))))</f>
        <v/>
      </c>
      <c r="C815" s="29" t="str">
        <f t="shared" si="36"/>
        <v/>
      </c>
      <c r="D815" s="29" t="str">
        <f t="shared" si="37"/>
        <v/>
      </c>
      <c r="E815" s="29" t="str">
        <f>IF(A815="","",A+SUM($D$2:D814))</f>
        <v/>
      </c>
      <c r="F815" s="29" t="str">
        <f>IF(A815="","",SUM(D$1:D815)+PV)</f>
        <v/>
      </c>
      <c r="G815" s="29" t="str">
        <f>IF(A815="","",IF(INV_Parinktys!$B$17=INV_Parinktys!$A$10,I814*( (1+rate)^(B815-B814)-1 ),I814*rate))</f>
        <v/>
      </c>
      <c r="H815" s="29" t="str">
        <f>IF(D815="","",SUM(G$1:G815))</f>
        <v/>
      </c>
      <c r="I815" s="29" t="str">
        <f t="shared" si="39"/>
        <v/>
      </c>
      <c r="J815" s="28" t="str">
        <f ca="1">_xlfn.IFNA(INDEX(Paskola_LNT!$I$2:$I$1000,MATCH(INV_Lentele!B815,Paskola_LNT!$B$2:$B$1000,0)),IF(AND(J814&lt;&gt;"",A815&lt;&gt;""),J814,""))</f>
        <v/>
      </c>
    </row>
    <row r="816" spans="1:10" x14ac:dyDescent="0.25">
      <c r="A816" s="16" t="str">
        <f>IF(I815="","",IF(A815&gt;='Investicijų skaičiuoklė'!$E$9*p,"",A815+1))</f>
        <v/>
      </c>
      <c r="B816" s="27" t="str">
        <f>IF(A816="","",IF(p=52,B815+7,IF(p=26,B815+14,IF(p=24,IF(MOD(A816,2)=0,EDATE('Investicijų skaičiuoklė'!$E$10,A816/2),B815+14),IF(DAY(DATE(YEAR('Investicijų skaičiuoklė'!$E$10),MONTH('Investicijų skaičiuoklė'!$E$10)+(A816-1)*(12/p),DAY('Investicijų skaičiuoklė'!$E$10)))&lt;&gt;DAY('Investicijų skaičiuoklė'!$E$10),DATE(YEAR('Investicijų skaičiuoklė'!$E$10),MONTH('Investicijų skaičiuoklė'!$E$10)+A816*(12/p)+1,0),DATE(YEAR('Investicijų skaičiuoklė'!$E$10),MONTH('Investicijų skaičiuoklė'!$E$10)+A816*(12/p),DAY('Investicijų skaičiuoklė'!$E$10)))))))</f>
        <v/>
      </c>
      <c r="C816" s="29" t="str">
        <f t="shared" si="36"/>
        <v/>
      </c>
      <c r="D816" s="29" t="str">
        <f t="shared" si="37"/>
        <v/>
      </c>
      <c r="E816" s="29" t="str">
        <f>IF(A816="","",A+SUM($D$2:D815))</f>
        <v/>
      </c>
      <c r="F816" s="29" t="str">
        <f>IF(A816="","",SUM(D$1:D816)+PV)</f>
        <v/>
      </c>
      <c r="G816" s="29" t="str">
        <f>IF(A816="","",IF(INV_Parinktys!$B$17=INV_Parinktys!$A$10,I815*( (1+rate)^(B816-B815)-1 ),I815*rate))</f>
        <v/>
      </c>
      <c r="H816" s="29" t="str">
        <f>IF(D816="","",SUM(G$1:G816))</f>
        <v/>
      </c>
      <c r="I816" s="29" t="str">
        <f t="shared" si="39"/>
        <v/>
      </c>
      <c r="J816" s="28" t="str">
        <f ca="1">_xlfn.IFNA(INDEX(Paskola_LNT!$I$2:$I$1000,MATCH(INV_Lentele!B816,Paskola_LNT!$B$2:$B$1000,0)),IF(AND(J815&lt;&gt;"",A816&lt;&gt;""),J815,""))</f>
        <v/>
      </c>
    </row>
    <row r="817" spans="1:10" x14ac:dyDescent="0.25">
      <c r="A817" s="16" t="str">
        <f>IF(I816="","",IF(A816&gt;='Investicijų skaičiuoklė'!$E$9*p,"",A816+1))</f>
        <v/>
      </c>
      <c r="B817" s="27" t="str">
        <f>IF(A817="","",IF(p=52,B816+7,IF(p=26,B816+14,IF(p=24,IF(MOD(A817,2)=0,EDATE('Investicijų skaičiuoklė'!$E$10,A817/2),B816+14),IF(DAY(DATE(YEAR('Investicijų skaičiuoklė'!$E$10),MONTH('Investicijų skaičiuoklė'!$E$10)+(A817-1)*(12/p),DAY('Investicijų skaičiuoklė'!$E$10)))&lt;&gt;DAY('Investicijų skaičiuoklė'!$E$10),DATE(YEAR('Investicijų skaičiuoklė'!$E$10),MONTH('Investicijų skaičiuoklė'!$E$10)+A817*(12/p)+1,0),DATE(YEAR('Investicijų skaičiuoklė'!$E$10),MONTH('Investicijų skaičiuoklė'!$E$10)+A817*(12/p),DAY('Investicijų skaičiuoklė'!$E$10)))))))</f>
        <v/>
      </c>
      <c r="C817" s="29" t="str">
        <f t="shared" si="36"/>
        <v/>
      </c>
      <c r="D817" s="29" t="str">
        <f t="shared" si="37"/>
        <v/>
      </c>
      <c r="E817" s="29" t="str">
        <f>IF(A817="","",A+SUM($D$2:D816))</f>
        <v/>
      </c>
      <c r="F817" s="29" t="str">
        <f>IF(A817="","",SUM(D$1:D817)+PV)</f>
        <v/>
      </c>
      <c r="G817" s="29" t="str">
        <f>IF(A817="","",IF(INV_Parinktys!$B$17=INV_Parinktys!$A$10,I816*( (1+rate)^(B817-B816)-1 ),I816*rate))</f>
        <v/>
      </c>
      <c r="H817" s="29" t="str">
        <f>IF(D817="","",SUM(G$1:G817))</f>
        <v/>
      </c>
      <c r="I817" s="29" t="str">
        <f t="shared" si="39"/>
        <v/>
      </c>
      <c r="J817" s="28" t="str">
        <f ca="1">_xlfn.IFNA(INDEX(Paskola_LNT!$I$2:$I$1000,MATCH(INV_Lentele!B817,Paskola_LNT!$B$2:$B$1000,0)),IF(AND(J816&lt;&gt;"",A817&lt;&gt;""),J816,""))</f>
        <v/>
      </c>
    </row>
    <row r="818" spans="1:10" x14ac:dyDescent="0.25">
      <c r="A818" s="16" t="str">
        <f>IF(I817="","",IF(A817&gt;='Investicijų skaičiuoklė'!$E$9*p,"",A817+1))</f>
        <v/>
      </c>
      <c r="B818" s="27" t="str">
        <f>IF(A818="","",IF(p=52,B817+7,IF(p=26,B817+14,IF(p=24,IF(MOD(A818,2)=0,EDATE('Investicijų skaičiuoklė'!$E$10,A818/2),B817+14),IF(DAY(DATE(YEAR('Investicijų skaičiuoklė'!$E$10),MONTH('Investicijų skaičiuoklė'!$E$10)+(A818-1)*(12/p),DAY('Investicijų skaičiuoklė'!$E$10)))&lt;&gt;DAY('Investicijų skaičiuoklė'!$E$10),DATE(YEAR('Investicijų skaičiuoklė'!$E$10),MONTH('Investicijų skaičiuoklė'!$E$10)+A818*(12/p)+1,0),DATE(YEAR('Investicijų skaičiuoklė'!$E$10),MONTH('Investicijų skaičiuoklė'!$E$10)+A818*(12/p),DAY('Investicijų skaičiuoklė'!$E$10)))))))</f>
        <v/>
      </c>
      <c r="C818" s="29" t="str">
        <f t="shared" si="36"/>
        <v/>
      </c>
      <c r="D818" s="29" t="str">
        <f t="shared" si="37"/>
        <v/>
      </c>
      <c r="E818" s="29" t="str">
        <f>IF(A818="","",A+SUM($D$2:D817))</f>
        <v/>
      </c>
      <c r="F818" s="29" t="str">
        <f>IF(A818="","",SUM(D$1:D818)+PV)</f>
        <v/>
      </c>
      <c r="G818" s="29" t="str">
        <f>IF(A818="","",IF(INV_Parinktys!$B$17=INV_Parinktys!$A$10,I817*( (1+rate)^(B818-B817)-1 ),I817*rate))</f>
        <v/>
      </c>
      <c r="H818" s="29" t="str">
        <f>IF(D818="","",SUM(G$1:G818))</f>
        <v/>
      </c>
      <c r="I818" s="29" t="str">
        <f t="shared" si="39"/>
        <v/>
      </c>
      <c r="J818" s="28" t="str">
        <f ca="1">_xlfn.IFNA(INDEX(Paskola_LNT!$I$2:$I$1000,MATCH(INV_Lentele!B818,Paskola_LNT!$B$2:$B$1000,0)),IF(AND(J817&lt;&gt;"",A818&lt;&gt;""),J817,""))</f>
        <v/>
      </c>
    </row>
    <row r="819" spans="1:10" x14ac:dyDescent="0.25">
      <c r="A819" s="16" t="str">
        <f>IF(I818="","",IF(A818&gt;='Investicijų skaičiuoklė'!$E$9*p,"",A818+1))</f>
        <v/>
      </c>
      <c r="B819" s="27" t="str">
        <f>IF(A819="","",IF(p=52,B818+7,IF(p=26,B818+14,IF(p=24,IF(MOD(A819,2)=0,EDATE('Investicijų skaičiuoklė'!$E$10,A819/2),B818+14),IF(DAY(DATE(YEAR('Investicijų skaičiuoklė'!$E$10),MONTH('Investicijų skaičiuoklė'!$E$10)+(A819-1)*(12/p),DAY('Investicijų skaičiuoklė'!$E$10)))&lt;&gt;DAY('Investicijų skaičiuoklė'!$E$10),DATE(YEAR('Investicijų skaičiuoklė'!$E$10),MONTH('Investicijų skaičiuoklė'!$E$10)+A819*(12/p)+1,0),DATE(YEAR('Investicijų skaičiuoklė'!$E$10),MONTH('Investicijų skaičiuoklė'!$E$10)+A819*(12/p),DAY('Investicijų skaičiuoklė'!$E$10)))))))</f>
        <v/>
      </c>
      <c r="C819" s="29" t="str">
        <f t="shared" si="36"/>
        <v/>
      </c>
      <c r="D819" s="29" t="str">
        <f t="shared" si="37"/>
        <v/>
      </c>
      <c r="E819" s="29" t="str">
        <f>IF(A819="","",A+SUM($D$2:D818))</f>
        <v/>
      </c>
      <c r="F819" s="29" t="str">
        <f>IF(A819="","",SUM(D$1:D819)+PV)</f>
        <v/>
      </c>
      <c r="G819" s="29" t="str">
        <f>IF(A819="","",IF(INV_Parinktys!$B$17=INV_Parinktys!$A$10,I818*( (1+rate)^(B819-B818)-1 ),I818*rate))</f>
        <v/>
      </c>
      <c r="H819" s="29" t="str">
        <f>IF(D819="","",SUM(G$1:G819))</f>
        <v/>
      </c>
      <c r="I819" s="29" t="str">
        <f t="shared" si="39"/>
        <v/>
      </c>
      <c r="J819" s="28" t="str">
        <f ca="1">_xlfn.IFNA(INDEX(Paskola_LNT!$I$2:$I$1000,MATCH(INV_Lentele!B819,Paskola_LNT!$B$2:$B$1000,0)),IF(AND(J818&lt;&gt;"",A819&lt;&gt;""),J818,""))</f>
        <v/>
      </c>
    </row>
    <row r="820" spans="1:10" x14ac:dyDescent="0.25">
      <c r="A820" s="16" t="str">
        <f>IF(I819="","",IF(A819&gt;='Investicijų skaičiuoklė'!$E$9*p,"",A819+1))</f>
        <v/>
      </c>
      <c r="B820" s="27" t="str">
        <f>IF(A820="","",IF(p=52,B819+7,IF(p=26,B819+14,IF(p=24,IF(MOD(A820,2)=0,EDATE('Investicijų skaičiuoklė'!$E$10,A820/2),B819+14),IF(DAY(DATE(YEAR('Investicijų skaičiuoklė'!$E$10),MONTH('Investicijų skaičiuoklė'!$E$10)+(A820-1)*(12/p),DAY('Investicijų skaičiuoklė'!$E$10)))&lt;&gt;DAY('Investicijų skaičiuoklė'!$E$10),DATE(YEAR('Investicijų skaičiuoklė'!$E$10),MONTH('Investicijų skaičiuoklė'!$E$10)+A820*(12/p)+1,0),DATE(YEAR('Investicijų skaičiuoklė'!$E$10),MONTH('Investicijų skaičiuoklė'!$E$10)+A820*(12/p),DAY('Investicijų skaičiuoklė'!$E$10)))))))</f>
        <v/>
      </c>
      <c r="C820" s="29" t="str">
        <f t="shared" si="36"/>
        <v/>
      </c>
      <c r="D820" s="29" t="str">
        <f t="shared" si="37"/>
        <v/>
      </c>
      <c r="E820" s="29" t="str">
        <f>IF(A820="","",A+SUM($D$2:D819))</f>
        <v/>
      </c>
      <c r="F820" s="29" t="str">
        <f>IF(A820="","",SUM(D$1:D820)+PV)</f>
        <v/>
      </c>
      <c r="G820" s="29" t="str">
        <f>IF(A820="","",IF(INV_Parinktys!$B$17=INV_Parinktys!$A$10,I819*( (1+rate)^(B820-B819)-1 ),I819*rate))</f>
        <v/>
      </c>
      <c r="H820" s="29" t="str">
        <f>IF(D820="","",SUM(G$1:G820))</f>
        <v/>
      </c>
      <c r="I820" s="29" t="str">
        <f t="shared" si="39"/>
        <v/>
      </c>
      <c r="J820" s="28" t="str">
        <f ca="1">_xlfn.IFNA(INDEX(Paskola_LNT!$I$2:$I$1000,MATCH(INV_Lentele!B820,Paskola_LNT!$B$2:$B$1000,0)),IF(AND(J819&lt;&gt;"",A820&lt;&gt;""),J819,""))</f>
        <v/>
      </c>
    </row>
    <row r="821" spans="1:10" x14ac:dyDescent="0.25">
      <c r="A821" s="16" t="str">
        <f>IF(I820="","",IF(A820&gt;='Investicijų skaičiuoklė'!$E$9*p,"",A820+1))</f>
        <v/>
      </c>
      <c r="B821" s="27" t="str">
        <f>IF(A821="","",IF(p=52,B820+7,IF(p=26,B820+14,IF(p=24,IF(MOD(A821,2)=0,EDATE('Investicijų skaičiuoklė'!$E$10,A821/2),B820+14),IF(DAY(DATE(YEAR('Investicijų skaičiuoklė'!$E$10),MONTH('Investicijų skaičiuoklė'!$E$10)+(A821-1)*(12/p),DAY('Investicijų skaičiuoklė'!$E$10)))&lt;&gt;DAY('Investicijų skaičiuoklė'!$E$10),DATE(YEAR('Investicijų skaičiuoklė'!$E$10),MONTH('Investicijų skaičiuoklė'!$E$10)+A821*(12/p)+1,0),DATE(YEAR('Investicijų skaičiuoklė'!$E$10),MONTH('Investicijų skaičiuoklė'!$E$10)+A821*(12/p),DAY('Investicijų skaičiuoklė'!$E$10)))))))</f>
        <v/>
      </c>
      <c r="C821" s="29" t="str">
        <f t="shared" si="36"/>
        <v/>
      </c>
      <c r="D821" s="29" t="str">
        <f t="shared" si="37"/>
        <v/>
      </c>
      <c r="E821" s="29" t="str">
        <f>IF(A821="","",A+SUM($D$2:D820))</f>
        <v/>
      </c>
      <c r="F821" s="29" t="str">
        <f>IF(A821="","",SUM(D$1:D821)+PV)</f>
        <v/>
      </c>
      <c r="G821" s="29" t="str">
        <f>IF(A821="","",IF(INV_Parinktys!$B$17=INV_Parinktys!$A$10,I820*( (1+rate)^(B821-B820)-1 ),I820*rate))</f>
        <v/>
      </c>
      <c r="H821" s="29" t="str">
        <f>IF(D821="","",SUM(G$1:G821))</f>
        <v/>
      </c>
      <c r="I821" s="29" t="str">
        <f t="shared" si="39"/>
        <v/>
      </c>
      <c r="J821" s="28" t="str">
        <f ca="1">_xlfn.IFNA(INDEX(Paskola_LNT!$I$2:$I$1000,MATCH(INV_Lentele!B821,Paskola_LNT!$B$2:$B$1000,0)),IF(AND(J820&lt;&gt;"",A821&lt;&gt;""),J820,""))</f>
        <v/>
      </c>
    </row>
    <row r="822" spans="1:10" x14ac:dyDescent="0.25">
      <c r="A822" s="16" t="str">
        <f>IF(I821="","",IF(A821&gt;='Investicijų skaičiuoklė'!$E$9*p,"",A821+1))</f>
        <v/>
      </c>
      <c r="B822" s="27" t="str">
        <f>IF(A822="","",IF(p=52,B821+7,IF(p=26,B821+14,IF(p=24,IF(MOD(A822,2)=0,EDATE('Investicijų skaičiuoklė'!$E$10,A822/2),B821+14),IF(DAY(DATE(YEAR('Investicijų skaičiuoklė'!$E$10),MONTH('Investicijų skaičiuoklė'!$E$10)+(A822-1)*(12/p),DAY('Investicijų skaičiuoklė'!$E$10)))&lt;&gt;DAY('Investicijų skaičiuoklė'!$E$10),DATE(YEAR('Investicijų skaičiuoklė'!$E$10),MONTH('Investicijų skaičiuoklė'!$E$10)+A822*(12/p)+1,0),DATE(YEAR('Investicijų skaičiuoklė'!$E$10),MONTH('Investicijų skaičiuoklė'!$E$10)+A822*(12/p),DAY('Investicijų skaičiuoklė'!$E$10)))))))</f>
        <v/>
      </c>
      <c r="C822" s="29" t="str">
        <f t="shared" si="36"/>
        <v/>
      </c>
      <c r="D822" s="29" t="str">
        <f t="shared" si="37"/>
        <v/>
      </c>
      <c r="E822" s="29" t="str">
        <f>IF(A822="","",A+SUM($D$2:D821))</f>
        <v/>
      </c>
      <c r="F822" s="29" t="str">
        <f>IF(A822="","",SUM(D$1:D822)+PV)</f>
        <v/>
      </c>
      <c r="G822" s="29" t="str">
        <f>IF(A822="","",IF(INV_Parinktys!$B$17=INV_Parinktys!$A$10,I821*( (1+rate)^(B822-B821)-1 ),I821*rate))</f>
        <v/>
      </c>
      <c r="H822" s="29" t="str">
        <f>IF(D822="","",SUM(G$1:G822))</f>
        <v/>
      </c>
      <c r="I822" s="29" t="str">
        <f t="shared" si="39"/>
        <v/>
      </c>
      <c r="J822" s="28" t="str">
        <f ca="1">_xlfn.IFNA(INDEX(Paskola_LNT!$I$2:$I$1000,MATCH(INV_Lentele!B822,Paskola_LNT!$B$2:$B$1000,0)),IF(AND(J821&lt;&gt;"",A822&lt;&gt;""),J821,""))</f>
        <v/>
      </c>
    </row>
    <row r="823" spans="1:10" x14ac:dyDescent="0.25">
      <c r="A823" s="16" t="str">
        <f>IF(I822="","",IF(A822&gt;='Investicijų skaičiuoklė'!$E$9*p,"",A822+1))</f>
        <v/>
      </c>
      <c r="B823" s="27" t="str">
        <f>IF(A823="","",IF(p=52,B822+7,IF(p=26,B822+14,IF(p=24,IF(MOD(A823,2)=0,EDATE('Investicijų skaičiuoklė'!$E$10,A823/2),B822+14),IF(DAY(DATE(YEAR('Investicijų skaičiuoklė'!$E$10),MONTH('Investicijų skaičiuoklė'!$E$10)+(A823-1)*(12/p),DAY('Investicijų skaičiuoklė'!$E$10)))&lt;&gt;DAY('Investicijų skaičiuoklė'!$E$10),DATE(YEAR('Investicijų skaičiuoklė'!$E$10),MONTH('Investicijų skaičiuoklė'!$E$10)+A823*(12/p)+1,0),DATE(YEAR('Investicijų skaičiuoklė'!$E$10),MONTH('Investicijų skaičiuoklė'!$E$10)+A823*(12/p),DAY('Investicijų skaičiuoklė'!$E$10)))))))</f>
        <v/>
      </c>
      <c r="C823" s="29" t="str">
        <f t="shared" si="36"/>
        <v/>
      </c>
      <c r="D823" s="29" t="str">
        <f t="shared" si="37"/>
        <v/>
      </c>
      <c r="E823" s="29" t="str">
        <f>IF(A823="","",A+SUM($D$2:D822))</f>
        <v/>
      </c>
      <c r="F823" s="29" t="str">
        <f>IF(A823="","",SUM(D$1:D823)+PV)</f>
        <v/>
      </c>
      <c r="G823" s="29" t="str">
        <f>IF(A823="","",IF(INV_Parinktys!$B$17=INV_Parinktys!$A$10,I822*( (1+rate)^(B823-B822)-1 ),I822*rate))</f>
        <v/>
      </c>
      <c r="H823" s="29" t="str">
        <f>IF(D823="","",SUM(G$1:G823))</f>
        <v/>
      </c>
      <c r="I823" s="29" t="str">
        <f t="shared" si="39"/>
        <v/>
      </c>
      <c r="J823" s="28" t="str">
        <f ca="1">_xlfn.IFNA(INDEX(Paskola_LNT!$I$2:$I$1000,MATCH(INV_Lentele!B823,Paskola_LNT!$B$2:$B$1000,0)),IF(AND(J822&lt;&gt;"",A823&lt;&gt;""),J822,""))</f>
        <v/>
      </c>
    </row>
    <row r="824" spans="1:10" x14ac:dyDescent="0.25">
      <c r="A824" s="16" t="str">
        <f>IF(I823="","",IF(A823&gt;='Investicijų skaičiuoklė'!$E$9*p,"",A823+1))</f>
        <v/>
      </c>
      <c r="B824" s="27" t="str">
        <f>IF(A824="","",IF(p=52,B823+7,IF(p=26,B823+14,IF(p=24,IF(MOD(A824,2)=0,EDATE('Investicijų skaičiuoklė'!$E$10,A824/2),B823+14),IF(DAY(DATE(YEAR('Investicijų skaičiuoklė'!$E$10),MONTH('Investicijų skaičiuoklė'!$E$10)+(A824-1)*(12/p),DAY('Investicijų skaičiuoklė'!$E$10)))&lt;&gt;DAY('Investicijų skaičiuoklė'!$E$10),DATE(YEAR('Investicijų skaičiuoklė'!$E$10),MONTH('Investicijų skaičiuoklė'!$E$10)+A824*(12/p)+1,0),DATE(YEAR('Investicijų skaičiuoklė'!$E$10),MONTH('Investicijų skaičiuoklė'!$E$10)+A824*(12/p),DAY('Investicijų skaičiuoklė'!$E$10)))))))</f>
        <v/>
      </c>
      <c r="C824" s="29" t="str">
        <f t="shared" si="36"/>
        <v/>
      </c>
      <c r="D824" s="29" t="str">
        <f t="shared" si="37"/>
        <v/>
      </c>
      <c r="E824" s="29" t="str">
        <f>IF(A824="","",A+SUM($D$2:D823))</f>
        <v/>
      </c>
      <c r="F824" s="29" t="str">
        <f>IF(A824="","",SUM(D$1:D824)+PV)</f>
        <v/>
      </c>
      <c r="G824" s="29" t="str">
        <f>IF(A824="","",IF(INV_Parinktys!$B$17=INV_Parinktys!$A$10,I823*( (1+rate)^(B824-B823)-1 ),I823*rate))</f>
        <v/>
      </c>
      <c r="H824" s="29" t="str">
        <f>IF(D824="","",SUM(G$1:G824))</f>
        <v/>
      </c>
      <c r="I824" s="29" t="str">
        <f t="shared" si="39"/>
        <v/>
      </c>
      <c r="J824" s="28" t="str">
        <f ca="1">_xlfn.IFNA(INDEX(Paskola_LNT!$I$2:$I$1000,MATCH(INV_Lentele!B824,Paskola_LNT!$B$2:$B$1000,0)),IF(AND(J823&lt;&gt;"",A824&lt;&gt;""),J823,""))</f>
        <v/>
      </c>
    </row>
    <row r="825" spans="1:10" x14ac:dyDescent="0.25">
      <c r="A825" s="16" t="str">
        <f>IF(I824="","",IF(A824&gt;='Investicijų skaičiuoklė'!$E$9*p,"",A824+1))</f>
        <v/>
      </c>
      <c r="B825" s="27" t="str">
        <f>IF(A825="","",IF(p=52,B824+7,IF(p=26,B824+14,IF(p=24,IF(MOD(A825,2)=0,EDATE('Investicijų skaičiuoklė'!$E$10,A825/2),B824+14),IF(DAY(DATE(YEAR('Investicijų skaičiuoklė'!$E$10),MONTH('Investicijų skaičiuoklė'!$E$10)+(A825-1)*(12/p),DAY('Investicijų skaičiuoklė'!$E$10)))&lt;&gt;DAY('Investicijų skaičiuoklė'!$E$10),DATE(YEAR('Investicijų skaičiuoklė'!$E$10),MONTH('Investicijų skaičiuoklė'!$E$10)+A825*(12/p)+1,0),DATE(YEAR('Investicijų skaičiuoklė'!$E$10),MONTH('Investicijų skaičiuoklė'!$E$10)+A825*(12/p),DAY('Investicijų skaičiuoklė'!$E$10)))))))</f>
        <v/>
      </c>
      <c r="C825" s="29" t="str">
        <f t="shared" si="36"/>
        <v/>
      </c>
      <c r="D825" s="29" t="str">
        <f t="shared" si="37"/>
        <v/>
      </c>
      <c r="E825" s="29" t="str">
        <f>IF(A825="","",A+SUM($D$2:D824))</f>
        <v/>
      </c>
      <c r="F825" s="29" t="str">
        <f>IF(A825="","",SUM(D$1:D825)+PV)</f>
        <v/>
      </c>
      <c r="G825" s="29" t="str">
        <f>IF(A825="","",IF(INV_Parinktys!$B$17=INV_Parinktys!$A$10,I824*( (1+rate)^(B825-B824)-1 ),I824*rate))</f>
        <v/>
      </c>
      <c r="H825" s="29" t="str">
        <f>IF(D825="","",SUM(G$1:G825))</f>
        <v/>
      </c>
      <c r="I825" s="29" t="str">
        <f t="shared" si="39"/>
        <v/>
      </c>
      <c r="J825" s="28" t="str">
        <f ca="1">_xlfn.IFNA(INDEX(Paskola_LNT!$I$2:$I$1000,MATCH(INV_Lentele!B825,Paskola_LNT!$B$2:$B$1000,0)),IF(AND(J824&lt;&gt;"",A825&lt;&gt;""),J824,""))</f>
        <v/>
      </c>
    </row>
    <row r="826" spans="1:10" x14ac:dyDescent="0.25">
      <c r="A826" s="16" t="str">
        <f>IF(I825="","",IF(A825&gt;='Investicijų skaičiuoklė'!$E$9*p,"",A825+1))</f>
        <v/>
      </c>
      <c r="B826" s="27" t="str">
        <f>IF(A826="","",IF(p=52,B825+7,IF(p=26,B825+14,IF(p=24,IF(MOD(A826,2)=0,EDATE('Investicijų skaičiuoklė'!$E$10,A826/2),B825+14),IF(DAY(DATE(YEAR('Investicijų skaičiuoklė'!$E$10),MONTH('Investicijų skaičiuoklė'!$E$10)+(A826-1)*(12/p),DAY('Investicijų skaičiuoklė'!$E$10)))&lt;&gt;DAY('Investicijų skaičiuoklė'!$E$10),DATE(YEAR('Investicijų skaičiuoklė'!$E$10),MONTH('Investicijų skaičiuoklė'!$E$10)+A826*(12/p)+1,0),DATE(YEAR('Investicijų skaičiuoklė'!$E$10),MONTH('Investicijų skaičiuoklė'!$E$10)+A826*(12/p),DAY('Investicijų skaičiuoklė'!$E$10)))))))</f>
        <v/>
      </c>
      <c r="C826" s="29" t="str">
        <f t="shared" si="36"/>
        <v/>
      </c>
      <c r="D826" s="29" t="str">
        <f t="shared" si="37"/>
        <v/>
      </c>
      <c r="E826" s="29" t="str">
        <f>IF(A826="","",A+SUM($D$2:D825))</f>
        <v/>
      </c>
      <c r="F826" s="29" t="str">
        <f>IF(A826="","",SUM(D$1:D826)+PV)</f>
        <v/>
      </c>
      <c r="G826" s="29" t="str">
        <f>IF(A826="","",IF(INV_Parinktys!$B$17=INV_Parinktys!$A$10,I825*( (1+rate)^(B826-B825)-1 ),I825*rate))</f>
        <v/>
      </c>
      <c r="H826" s="29" t="str">
        <f>IF(D826="","",SUM(G$1:G826))</f>
        <v/>
      </c>
      <c r="I826" s="29" t="str">
        <f t="shared" si="39"/>
        <v/>
      </c>
      <c r="J826" s="28" t="str">
        <f ca="1">_xlfn.IFNA(INDEX(Paskola_LNT!$I$2:$I$1000,MATCH(INV_Lentele!B826,Paskola_LNT!$B$2:$B$1000,0)),IF(AND(J825&lt;&gt;"",A826&lt;&gt;""),J825,""))</f>
        <v/>
      </c>
    </row>
    <row r="827" spans="1:10" x14ac:dyDescent="0.25">
      <c r="A827" s="16" t="str">
        <f>IF(I826="","",IF(A826&gt;='Investicijų skaičiuoklė'!$E$9*p,"",A826+1))</f>
        <v/>
      </c>
      <c r="B827" s="27" t="str">
        <f>IF(A827="","",IF(p=52,B826+7,IF(p=26,B826+14,IF(p=24,IF(MOD(A827,2)=0,EDATE('Investicijų skaičiuoklė'!$E$10,A827/2),B826+14),IF(DAY(DATE(YEAR('Investicijų skaičiuoklė'!$E$10),MONTH('Investicijų skaičiuoklė'!$E$10)+(A827-1)*(12/p),DAY('Investicijų skaičiuoklė'!$E$10)))&lt;&gt;DAY('Investicijų skaičiuoklė'!$E$10),DATE(YEAR('Investicijų skaičiuoklė'!$E$10),MONTH('Investicijų skaičiuoklė'!$E$10)+A827*(12/p)+1,0),DATE(YEAR('Investicijų skaičiuoklė'!$E$10),MONTH('Investicijų skaičiuoklė'!$E$10)+A827*(12/p),DAY('Investicijų skaičiuoklė'!$E$10)))))))</f>
        <v/>
      </c>
      <c r="C827" s="29" t="str">
        <f t="shared" si="36"/>
        <v/>
      </c>
      <c r="D827" s="29" t="str">
        <f t="shared" si="37"/>
        <v/>
      </c>
      <c r="E827" s="29" t="str">
        <f>IF(A827="","",A+SUM($D$2:D826))</f>
        <v/>
      </c>
      <c r="F827" s="29" t="str">
        <f>IF(A827="","",SUM(D$1:D827)+PV)</f>
        <v/>
      </c>
      <c r="G827" s="29" t="str">
        <f>IF(A827="","",IF(INV_Parinktys!$B$17=INV_Parinktys!$A$10,I826*( (1+rate)^(B827-B826)-1 ),I826*rate))</f>
        <v/>
      </c>
      <c r="H827" s="29" t="str">
        <f>IF(D827="","",SUM(G$1:G827))</f>
        <v/>
      </c>
      <c r="I827" s="29" t="str">
        <f t="shared" si="39"/>
        <v/>
      </c>
      <c r="J827" s="28" t="str">
        <f ca="1">_xlfn.IFNA(INDEX(Paskola_LNT!$I$2:$I$1000,MATCH(INV_Lentele!B827,Paskola_LNT!$B$2:$B$1000,0)),IF(AND(J826&lt;&gt;"",A827&lt;&gt;""),J826,""))</f>
        <v/>
      </c>
    </row>
    <row r="828" spans="1:10" x14ac:dyDescent="0.25">
      <c r="A828" s="16" t="str">
        <f>IF(I827="","",IF(A827&gt;='Investicijų skaičiuoklė'!$E$9*p,"",A827+1))</f>
        <v/>
      </c>
      <c r="B828" s="27" t="str">
        <f>IF(A828="","",IF(p=52,B827+7,IF(p=26,B827+14,IF(p=24,IF(MOD(A828,2)=0,EDATE('Investicijų skaičiuoklė'!$E$10,A828/2),B827+14),IF(DAY(DATE(YEAR('Investicijų skaičiuoklė'!$E$10),MONTH('Investicijų skaičiuoklė'!$E$10)+(A828-1)*(12/p),DAY('Investicijų skaičiuoklė'!$E$10)))&lt;&gt;DAY('Investicijų skaičiuoklė'!$E$10),DATE(YEAR('Investicijų skaičiuoklė'!$E$10),MONTH('Investicijų skaičiuoklė'!$E$10)+A828*(12/p)+1,0),DATE(YEAR('Investicijų skaičiuoklė'!$E$10),MONTH('Investicijų skaičiuoklė'!$E$10)+A828*(12/p),DAY('Investicijų skaičiuoklė'!$E$10)))))))</f>
        <v/>
      </c>
      <c r="C828" s="29" t="str">
        <f t="shared" si="36"/>
        <v/>
      </c>
      <c r="D828" s="29" t="str">
        <f t="shared" si="37"/>
        <v/>
      </c>
      <c r="E828" s="29" t="str">
        <f>IF(A828="","",A+SUM($D$2:D827))</f>
        <v/>
      </c>
      <c r="F828" s="29" t="str">
        <f>IF(A828="","",SUM(D$1:D828)+PV)</f>
        <v/>
      </c>
      <c r="G828" s="29" t="str">
        <f>IF(A828="","",IF(INV_Parinktys!$B$17=INV_Parinktys!$A$10,I827*( (1+rate)^(B828-B827)-1 ),I827*rate))</f>
        <v/>
      </c>
      <c r="H828" s="29" t="str">
        <f>IF(D828="","",SUM(G$1:G828))</f>
        <v/>
      </c>
      <c r="I828" s="29" t="str">
        <f t="shared" si="39"/>
        <v/>
      </c>
      <c r="J828" s="28" t="str">
        <f ca="1">_xlfn.IFNA(INDEX(Paskola_LNT!$I$2:$I$1000,MATCH(INV_Lentele!B828,Paskola_LNT!$B$2:$B$1000,0)),IF(AND(J827&lt;&gt;"",A828&lt;&gt;""),J827,""))</f>
        <v/>
      </c>
    </row>
    <row r="829" spans="1:10" x14ac:dyDescent="0.25">
      <c r="A829" s="16" t="str">
        <f>IF(I828="","",IF(A828&gt;='Investicijų skaičiuoklė'!$E$9*p,"",A828+1))</f>
        <v/>
      </c>
      <c r="B829" s="27" t="str">
        <f>IF(A829="","",IF(p=52,B828+7,IF(p=26,B828+14,IF(p=24,IF(MOD(A829,2)=0,EDATE('Investicijų skaičiuoklė'!$E$10,A829/2),B828+14),IF(DAY(DATE(YEAR('Investicijų skaičiuoklė'!$E$10),MONTH('Investicijų skaičiuoklė'!$E$10)+(A829-1)*(12/p),DAY('Investicijų skaičiuoklė'!$E$10)))&lt;&gt;DAY('Investicijų skaičiuoklė'!$E$10),DATE(YEAR('Investicijų skaičiuoklė'!$E$10),MONTH('Investicijų skaičiuoklė'!$E$10)+A829*(12/p)+1,0),DATE(YEAR('Investicijų skaičiuoklė'!$E$10),MONTH('Investicijų skaičiuoklė'!$E$10)+A829*(12/p),DAY('Investicijų skaičiuoklė'!$E$10)))))))</f>
        <v/>
      </c>
      <c r="C829" s="29" t="str">
        <f t="shared" si="36"/>
        <v/>
      </c>
      <c r="D829" s="29" t="str">
        <f t="shared" si="37"/>
        <v/>
      </c>
      <c r="E829" s="29" t="str">
        <f>IF(A829="","",A+SUM($D$2:D828))</f>
        <v/>
      </c>
      <c r="F829" s="29" t="str">
        <f>IF(A829="","",SUM(D$1:D829)+PV)</f>
        <v/>
      </c>
      <c r="G829" s="29" t="str">
        <f>IF(A829="","",IF(INV_Parinktys!$B$17=INV_Parinktys!$A$10,I828*( (1+rate)^(B829-B828)-1 ),I828*rate))</f>
        <v/>
      </c>
      <c r="H829" s="29" t="str">
        <f>IF(D829="","",SUM(G$1:G829))</f>
        <v/>
      </c>
      <c r="I829" s="29" t="str">
        <f t="shared" si="39"/>
        <v/>
      </c>
      <c r="J829" s="28" t="str">
        <f ca="1">_xlfn.IFNA(INDEX(Paskola_LNT!$I$2:$I$1000,MATCH(INV_Lentele!B829,Paskola_LNT!$B$2:$B$1000,0)),IF(AND(J828&lt;&gt;"",A829&lt;&gt;""),J828,""))</f>
        <v/>
      </c>
    </row>
    <row r="830" spans="1:10" x14ac:dyDescent="0.25">
      <c r="A830" s="16" t="str">
        <f>IF(I829="","",IF(A829&gt;='Investicijų skaičiuoklė'!$E$9*p,"",A829+1))</f>
        <v/>
      </c>
      <c r="B830" s="27" t="str">
        <f>IF(A830="","",IF(p=52,B829+7,IF(p=26,B829+14,IF(p=24,IF(MOD(A830,2)=0,EDATE('Investicijų skaičiuoklė'!$E$10,A830/2),B829+14),IF(DAY(DATE(YEAR('Investicijų skaičiuoklė'!$E$10),MONTH('Investicijų skaičiuoklė'!$E$10)+(A830-1)*(12/p),DAY('Investicijų skaičiuoklė'!$E$10)))&lt;&gt;DAY('Investicijų skaičiuoklė'!$E$10),DATE(YEAR('Investicijų skaičiuoklė'!$E$10),MONTH('Investicijų skaičiuoklė'!$E$10)+A830*(12/p)+1,0),DATE(YEAR('Investicijų skaičiuoklė'!$E$10),MONTH('Investicijų skaičiuoklė'!$E$10)+A830*(12/p),DAY('Investicijų skaičiuoklė'!$E$10)))))))</f>
        <v/>
      </c>
      <c r="C830" s="29" t="str">
        <f t="shared" si="36"/>
        <v/>
      </c>
      <c r="D830" s="29" t="str">
        <f t="shared" si="37"/>
        <v/>
      </c>
      <c r="E830" s="29" t="str">
        <f>IF(A830="","",A+SUM($D$2:D829))</f>
        <v/>
      </c>
      <c r="F830" s="29" t="str">
        <f>IF(A830="","",SUM(D$1:D830)+PV)</f>
        <v/>
      </c>
      <c r="G830" s="29" t="str">
        <f>IF(A830="","",IF(INV_Parinktys!$B$17=INV_Parinktys!$A$10,I829*( (1+rate)^(B830-B829)-1 ),I829*rate))</f>
        <v/>
      </c>
      <c r="H830" s="29" t="str">
        <f>IF(D830="","",SUM(G$1:G830))</f>
        <v/>
      </c>
      <c r="I830" s="29" t="str">
        <f t="shared" si="39"/>
        <v/>
      </c>
      <c r="J830" s="28" t="str">
        <f ca="1">_xlfn.IFNA(INDEX(Paskola_LNT!$I$2:$I$1000,MATCH(INV_Lentele!B830,Paskola_LNT!$B$2:$B$1000,0)),IF(AND(J829&lt;&gt;"",A830&lt;&gt;""),J829,""))</f>
        <v/>
      </c>
    </row>
    <row r="831" spans="1:10" x14ac:dyDescent="0.25">
      <c r="A831" s="16" t="str">
        <f>IF(I830="","",IF(A830&gt;='Investicijų skaičiuoklė'!$E$9*p,"",A830+1))</f>
        <v/>
      </c>
      <c r="B831" s="27" t="str">
        <f>IF(A831="","",IF(p=52,B830+7,IF(p=26,B830+14,IF(p=24,IF(MOD(A831,2)=0,EDATE('Investicijų skaičiuoklė'!$E$10,A831/2),B830+14),IF(DAY(DATE(YEAR('Investicijų skaičiuoklė'!$E$10),MONTH('Investicijų skaičiuoklė'!$E$10)+(A831-1)*(12/p),DAY('Investicijų skaičiuoklė'!$E$10)))&lt;&gt;DAY('Investicijų skaičiuoklė'!$E$10),DATE(YEAR('Investicijų skaičiuoklė'!$E$10),MONTH('Investicijų skaičiuoklė'!$E$10)+A831*(12/p)+1,0),DATE(YEAR('Investicijų skaičiuoklė'!$E$10),MONTH('Investicijų skaičiuoklė'!$E$10)+A831*(12/p),DAY('Investicijų skaičiuoklė'!$E$10)))))))</f>
        <v/>
      </c>
      <c r="C831" s="29" t="str">
        <f t="shared" si="36"/>
        <v/>
      </c>
      <c r="D831" s="29" t="str">
        <f t="shared" si="37"/>
        <v/>
      </c>
      <c r="E831" s="29" t="str">
        <f>IF(A831="","",A+SUM($D$2:D830))</f>
        <v/>
      </c>
      <c r="F831" s="29" t="str">
        <f>IF(A831="","",SUM(D$1:D831)+PV)</f>
        <v/>
      </c>
      <c r="G831" s="29" t="str">
        <f>IF(A831="","",IF(INV_Parinktys!$B$17=INV_Parinktys!$A$10,I830*( (1+rate)^(B831-B830)-1 ),I830*rate))</f>
        <v/>
      </c>
      <c r="H831" s="29" t="str">
        <f>IF(D831="","",SUM(G$1:G831))</f>
        <v/>
      </c>
      <c r="I831" s="29" t="str">
        <f t="shared" si="39"/>
        <v/>
      </c>
      <c r="J831" s="28" t="str">
        <f ca="1">_xlfn.IFNA(INDEX(Paskola_LNT!$I$2:$I$1000,MATCH(INV_Lentele!B831,Paskola_LNT!$B$2:$B$1000,0)),IF(AND(J830&lt;&gt;"",A831&lt;&gt;""),J830,""))</f>
        <v/>
      </c>
    </row>
    <row r="832" spans="1:10" x14ac:dyDescent="0.25">
      <c r="A832" s="16" t="str">
        <f>IF(I831="","",IF(A831&gt;='Investicijų skaičiuoklė'!$E$9*p,"",A831+1))</f>
        <v/>
      </c>
      <c r="B832" s="27" t="str">
        <f>IF(A832="","",IF(p=52,B831+7,IF(p=26,B831+14,IF(p=24,IF(MOD(A832,2)=0,EDATE('Investicijų skaičiuoklė'!$E$10,A832/2),B831+14),IF(DAY(DATE(YEAR('Investicijų skaičiuoklė'!$E$10),MONTH('Investicijų skaičiuoklė'!$E$10)+(A832-1)*(12/p),DAY('Investicijų skaičiuoklė'!$E$10)))&lt;&gt;DAY('Investicijų skaičiuoklė'!$E$10),DATE(YEAR('Investicijų skaičiuoklė'!$E$10),MONTH('Investicijų skaičiuoklė'!$E$10)+A832*(12/p)+1,0),DATE(YEAR('Investicijų skaičiuoklė'!$E$10),MONTH('Investicijų skaičiuoklė'!$E$10)+A832*(12/p),DAY('Investicijų skaičiuoklė'!$E$10)))))))</f>
        <v/>
      </c>
      <c r="C832" s="29" t="str">
        <f t="shared" si="36"/>
        <v/>
      </c>
      <c r="D832" s="29" t="str">
        <f t="shared" si="37"/>
        <v/>
      </c>
      <c r="E832" s="29" t="str">
        <f>IF(A832="","",A+SUM($D$2:D831))</f>
        <v/>
      </c>
      <c r="F832" s="29" t="str">
        <f>IF(A832="","",SUM(D$1:D832)+PV)</f>
        <v/>
      </c>
      <c r="G832" s="29" t="str">
        <f>IF(A832="","",IF(INV_Parinktys!$B$17=INV_Parinktys!$A$10,I831*( (1+rate)^(B832-B831)-1 ),I831*rate))</f>
        <v/>
      </c>
      <c r="H832" s="29" t="str">
        <f>IF(D832="","",SUM(G$1:G832))</f>
        <v/>
      </c>
      <c r="I832" s="29" t="str">
        <f t="shared" si="39"/>
        <v/>
      </c>
      <c r="J832" s="28" t="str">
        <f ca="1">_xlfn.IFNA(INDEX(Paskola_LNT!$I$2:$I$1000,MATCH(INV_Lentele!B832,Paskola_LNT!$B$2:$B$1000,0)),IF(AND(J831&lt;&gt;"",A832&lt;&gt;""),J831,""))</f>
        <v/>
      </c>
    </row>
    <row r="833" spans="1:10" x14ac:dyDescent="0.25">
      <c r="A833" s="16" t="str">
        <f>IF(I832="","",IF(A832&gt;='Investicijų skaičiuoklė'!$E$9*p,"",A832+1))</f>
        <v/>
      </c>
      <c r="B833" s="27" t="str">
        <f>IF(A833="","",IF(p=52,B832+7,IF(p=26,B832+14,IF(p=24,IF(MOD(A833,2)=0,EDATE('Investicijų skaičiuoklė'!$E$10,A833/2),B832+14),IF(DAY(DATE(YEAR('Investicijų skaičiuoklė'!$E$10),MONTH('Investicijų skaičiuoklė'!$E$10)+(A833-1)*(12/p),DAY('Investicijų skaičiuoklė'!$E$10)))&lt;&gt;DAY('Investicijų skaičiuoklė'!$E$10),DATE(YEAR('Investicijų skaičiuoklė'!$E$10),MONTH('Investicijų skaičiuoklė'!$E$10)+A833*(12/p)+1,0),DATE(YEAR('Investicijų skaičiuoklė'!$E$10),MONTH('Investicijų skaičiuoklė'!$E$10)+A833*(12/p),DAY('Investicijų skaičiuoklė'!$E$10)))))))</f>
        <v/>
      </c>
      <c r="C833" s="29" t="str">
        <f t="shared" si="36"/>
        <v/>
      </c>
      <c r="D833" s="29" t="str">
        <f t="shared" si="37"/>
        <v/>
      </c>
      <c r="E833" s="29" t="str">
        <f>IF(A833="","",A+SUM($D$2:D832))</f>
        <v/>
      </c>
      <c r="F833" s="29" t="str">
        <f>IF(A833="","",SUM(D$1:D833)+PV)</f>
        <v/>
      </c>
      <c r="G833" s="29" t="str">
        <f>IF(A833="","",IF(INV_Parinktys!$B$17=INV_Parinktys!$A$10,I832*( (1+rate)^(B833-B832)-1 ),I832*rate))</f>
        <v/>
      </c>
      <c r="H833" s="29" t="str">
        <f>IF(D833="","",SUM(G$1:G833))</f>
        <v/>
      </c>
      <c r="I833" s="29" t="str">
        <f t="shared" si="39"/>
        <v/>
      </c>
      <c r="J833" s="28" t="str">
        <f ca="1">_xlfn.IFNA(INDEX(Paskola_LNT!$I$2:$I$1000,MATCH(INV_Lentele!B833,Paskola_LNT!$B$2:$B$1000,0)),IF(AND(J832&lt;&gt;"",A833&lt;&gt;""),J832,""))</f>
        <v/>
      </c>
    </row>
    <row r="834" spans="1:10" x14ac:dyDescent="0.25">
      <c r="A834" s="16" t="str">
        <f>IF(I833="","",IF(A833&gt;='Investicijų skaičiuoklė'!$E$9*p,"",A833+1))</f>
        <v/>
      </c>
      <c r="B834" s="27" t="str">
        <f>IF(A834="","",IF(p=52,B833+7,IF(p=26,B833+14,IF(p=24,IF(MOD(A834,2)=0,EDATE('Investicijų skaičiuoklė'!$E$10,A834/2),B833+14),IF(DAY(DATE(YEAR('Investicijų skaičiuoklė'!$E$10),MONTH('Investicijų skaičiuoklė'!$E$10)+(A834-1)*(12/p),DAY('Investicijų skaičiuoklė'!$E$10)))&lt;&gt;DAY('Investicijų skaičiuoklė'!$E$10),DATE(YEAR('Investicijų skaičiuoklė'!$E$10),MONTH('Investicijų skaičiuoklė'!$E$10)+A834*(12/p)+1,0),DATE(YEAR('Investicijų skaičiuoklė'!$E$10),MONTH('Investicijų skaičiuoklė'!$E$10)+A834*(12/p),DAY('Investicijų skaičiuoklė'!$E$10)))))))</f>
        <v/>
      </c>
      <c r="C834" s="29" t="str">
        <f t="shared" ref="C834:C897" si="40">IF(A834="","",PV)</f>
        <v/>
      </c>
      <c r="D834" s="29" t="str">
        <f t="shared" si="37"/>
        <v/>
      </c>
      <c r="E834" s="29" t="str">
        <f>IF(A834="","",A+SUM($D$2:D833))</f>
        <v/>
      </c>
      <c r="F834" s="29" t="str">
        <f>IF(A834="","",SUM(D$1:D834)+PV)</f>
        <v/>
      </c>
      <c r="G834" s="29" t="str">
        <f>IF(A834="","",IF(INV_Parinktys!$B$17=INV_Parinktys!$A$10,I833*( (1+rate)^(B834-B833)-1 ),I833*rate))</f>
        <v/>
      </c>
      <c r="H834" s="29" t="str">
        <f>IF(D834="","",SUM(G$1:G834))</f>
        <v/>
      </c>
      <c r="I834" s="29" t="str">
        <f t="shared" si="39"/>
        <v/>
      </c>
      <c r="J834" s="28" t="str">
        <f ca="1">_xlfn.IFNA(INDEX(Paskola_LNT!$I$2:$I$1000,MATCH(INV_Lentele!B834,Paskola_LNT!$B$2:$B$1000,0)),IF(AND(J833&lt;&gt;"",A834&lt;&gt;""),J833,""))</f>
        <v/>
      </c>
    </row>
    <row r="835" spans="1:10" x14ac:dyDescent="0.25">
      <c r="A835" s="16" t="str">
        <f>IF(I834="","",IF(A834&gt;='Investicijų skaičiuoklė'!$E$9*p,"",A834+1))</f>
        <v/>
      </c>
      <c r="B835" s="27" t="str">
        <f>IF(A835="","",IF(p=52,B834+7,IF(p=26,B834+14,IF(p=24,IF(MOD(A835,2)=0,EDATE('Investicijų skaičiuoklė'!$E$10,A835/2),B834+14),IF(DAY(DATE(YEAR('Investicijų skaičiuoklė'!$E$10),MONTH('Investicijų skaičiuoklė'!$E$10)+(A835-1)*(12/p),DAY('Investicijų skaičiuoklė'!$E$10)))&lt;&gt;DAY('Investicijų skaičiuoklė'!$E$10),DATE(YEAR('Investicijų skaičiuoklė'!$E$10),MONTH('Investicijų skaičiuoklė'!$E$10)+A835*(12/p)+1,0),DATE(YEAR('Investicijų skaičiuoklė'!$E$10),MONTH('Investicijų skaičiuoklė'!$E$10)+A835*(12/p),DAY('Investicijų skaičiuoklė'!$E$10)))))))</f>
        <v/>
      </c>
      <c r="C835" s="29" t="str">
        <f t="shared" si="40"/>
        <v/>
      </c>
      <c r="D835" s="29" t="str">
        <f t="shared" ref="D835:D898" si="41">IF(A835="","",A)</f>
        <v/>
      </c>
      <c r="E835" s="29" t="str">
        <f>IF(A835="","",A+SUM($D$2:D834))</f>
        <v/>
      </c>
      <c r="F835" s="29" t="str">
        <f>IF(A835="","",SUM(D$1:D835)+PV)</f>
        <v/>
      </c>
      <c r="G835" s="29" t="str">
        <f>IF(A835="","",IF(INV_Parinktys!$B$17=INV_Parinktys!$A$10,I834*( (1+rate)^(B835-B834)-1 ),I834*rate))</f>
        <v/>
      </c>
      <c r="H835" s="29" t="str">
        <f>IF(D835="","",SUM(G$1:G835))</f>
        <v/>
      </c>
      <c r="I835" s="29" t="str">
        <f t="shared" si="39"/>
        <v/>
      </c>
      <c r="J835" s="28" t="str">
        <f ca="1">_xlfn.IFNA(INDEX(Paskola_LNT!$I$2:$I$1000,MATCH(INV_Lentele!B835,Paskola_LNT!$B$2:$B$1000,0)),IF(AND(J834&lt;&gt;"",A835&lt;&gt;""),J834,""))</f>
        <v/>
      </c>
    </row>
    <row r="836" spans="1:10" x14ac:dyDescent="0.25">
      <c r="A836" s="16" t="str">
        <f>IF(I835="","",IF(A835&gt;='Investicijų skaičiuoklė'!$E$9*p,"",A835+1))</f>
        <v/>
      </c>
      <c r="B836" s="27" t="str">
        <f>IF(A836="","",IF(p=52,B835+7,IF(p=26,B835+14,IF(p=24,IF(MOD(A836,2)=0,EDATE('Investicijų skaičiuoklė'!$E$10,A836/2),B835+14),IF(DAY(DATE(YEAR('Investicijų skaičiuoklė'!$E$10),MONTH('Investicijų skaičiuoklė'!$E$10)+(A836-1)*(12/p),DAY('Investicijų skaičiuoklė'!$E$10)))&lt;&gt;DAY('Investicijų skaičiuoklė'!$E$10),DATE(YEAR('Investicijų skaičiuoklė'!$E$10),MONTH('Investicijų skaičiuoklė'!$E$10)+A836*(12/p)+1,0),DATE(YEAR('Investicijų skaičiuoklė'!$E$10),MONTH('Investicijų skaičiuoklė'!$E$10)+A836*(12/p),DAY('Investicijų skaičiuoklė'!$E$10)))))))</f>
        <v/>
      </c>
      <c r="C836" s="29" t="str">
        <f t="shared" si="40"/>
        <v/>
      </c>
      <c r="D836" s="29" t="str">
        <f t="shared" si="41"/>
        <v/>
      </c>
      <c r="E836" s="29" t="str">
        <f>IF(A836="","",A+SUM($D$2:D835))</f>
        <v/>
      </c>
      <c r="F836" s="29" t="str">
        <f>IF(A836="","",SUM(D$1:D836)+PV)</f>
        <v/>
      </c>
      <c r="G836" s="29" t="str">
        <f>IF(A836="","",IF(INV_Parinktys!$B$17=INV_Parinktys!$A$10,I835*( (1+rate)^(B836-B835)-1 ),I835*rate))</f>
        <v/>
      </c>
      <c r="H836" s="29" t="str">
        <f>IF(D836="","",SUM(G$1:G836))</f>
        <v/>
      </c>
      <c r="I836" s="29" t="str">
        <f t="shared" si="39"/>
        <v/>
      </c>
      <c r="J836" s="28" t="str">
        <f ca="1">_xlfn.IFNA(INDEX(Paskola_LNT!$I$2:$I$1000,MATCH(INV_Lentele!B836,Paskola_LNT!$B$2:$B$1000,0)),IF(AND(J835&lt;&gt;"",A836&lt;&gt;""),J835,""))</f>
        <v/>
      </c>
    </row>
    <row r="837" spans="1:10" x14ac:dyDescent="0.25">
      <c r="A837" s="16" t="str">
        <f>IF(I836="","",IF(A836&gt;='Investicijų skaičiuoklė'!$E$9*p,"",A836+1))</f>
        <v/>
      </c>
      <c r="B837" s="27" t="str">
        <f>IF(A837="","",IF(p=52,B836+7,IF(p=26,B836+14,IF(p=24,IF(MOD(A837,2)=0,EDATE('Investicijų skaičiuoklė'!$E$10,A837/2),B836+14),IF(DAY(DATE(YEAR('Investicijų skaičiuoklė'!$E$10),MONTH('Investicijų skaičiuoklė'!$E$10)+(A837-1)*(12/p),DAY('Investicijų skaičiuoklė'!$E$10)))&lt;&gt;DAY('Investicijų skaičiuoklė'!$E$10),DATE(YEAR('Investicijų skaičiuoklė'!$E$10),MONTH('Investicijų skaičiuoklė'!$E$10)+A837*(12/p)+1,0),DATE(YEAR('Investicijų skaičiuoklė'!$E$10),MONTH('Investicijų skaičiuoklė'!$E$10)+A837*(12/p),DAY('Investicijų skaičiuoklė'!$E$10)))))))</f>
        <v/>
      </c>
      <c r="C837" s="29" t="str">
        <f t="shared" si="40"/>
        <v/>
      </c>
      <c r="D837" s="29" t="str">
        <f t="shared" si="41"/>
        <v/>
      </c>
      <c r="E837" s="29" t="str">
        <f>IF(A837="","",A+SUM($D$2:D836))</f>
        <v/>
      </c>
      <c r="F837" s="29" t="str">
        <f>IF(A837="","",SUM(D$1:D837)+PV)</f>
        <v/>
      </c>
      <c r="G837" s="29" t="str">
        <f>IF(A837="","",IF(INV_Parinktys!$B$17=INV_Parinktys!$A$10,I836*( (1+rate)^(B837-B836)-1 ),I836*rate))</f>
        <v/>
      </c>
      <c r="H837" s="29" t="str">
        <f>IF(D837="","",SUM(G$1:G837))</f>
        <v/>
      </c>
      <c r="I837" s="29" t="str">
        <f t="shared" si="39"/>
        <v/>
      </c>
      <c r="J837" s="28" t="str">
        <f ca="1">_xlfn.IFNA(INDEX(Paskola_LNT!$I$2:$I$1000,MATCH(INV_Lentele!B837,Paskola_LNT!$B$2:$B$1000,0)),IF(AND(J836&lt;&gt;"",A837&lt;&gt;""),J836,""))</f>
        <v/>
      </c>
    </row>
    <row r="838" spans="1:10" x14ac:dyDescent="0.25">
      <c r="A838" s="16" t="str">
        <f>IF(I837="","",IF(A837&gt;='Investicijų skaičiuoklė'!$E$9*p,"",A837+1))</f>
        <v/>
      </c>
      <c r="B838" s="27" t="str">
        <f>IF(A838="","",IF(p=52,B837+7,IF(p=26,B837+14,IF(p=24,IF(MOD(A838,2)=0,EDATE('Investicijų skaičiuoklė'!$E$10,A838/2),B837+14),IF(DAY(DATE(YEAR('Investicijų skaičiuoklė'!$E$10),MONTH('Investicijų skaičiuoklė'!$E$10)+(A838-1)*(12/p),DAY('Investicijų skaičiuoklė'!$E$10)))&lt;&gt;DAY('Investicijų skaičiuoklė'!$E$10),DATE(YEAR('Investicijų skaičiuoklė'!$E$10),MONTH('Investicijų skaičiuoklė'!$E$10)+A838*(12/p)+1,0),DATE(YEAR('Investicijų skaičiuoklė'!$E$10),MONTH('Investicijų skaičiuoklė'!$E$10)+A838*(12/p),DAY('Investicijų skaičiuoklė'!$E$10)))))))</f>
        <v/>
      </c>
      <c r="C838" s="29" t="str">
        <f t="shared" si="40"/>
        <v/>
      </c>
      <c r="D838" s="29" t="str">
        <f t="shared" si="41"/>
        <v/>
      </c>
      <c r="E838" s="29" t="str">
        <f>IF(A838="","",A+SUM($D$2:D837))</f>
        <v/>
      </c>
      <c r="F838" s="29" t="str">
        <f>IF(A838="","",SUM(D$1:D838)+PV)</f>
        <v/>
      </c>
      <c r="G838" s="29" t="str">
        <f>IF(A838="","",IF(INV_Parinktys!$B$17=INV_Parinktys!$A$10,I837*( (1+rate)^(B838-B837)-1 ),I837*rate))</f>
        <v/>
      </c>
      <c r="H838" s="29" t="str">
        <f>IF(D838="","",SUM(G$1:G838))</f>
        <v/>
      </c>
      <c r="I838" s="29" t="str">
        <f t="shared" si="39"/>
        <v/>
      </c>
      <c r="J838" s="28" t="str">
        <f ca="1">_xlfn.IFNA(INDEX(Paskola_LNT!$I$2:$I$1000,MATCH(INV_Lentele!B838,Paskola_LNT!$B$2:$B$1000,0)),IF(AND(J837&lt;&gt;"",A838&lt;&gt;""),J837,""))</f>
        <v/>
      </c>
    </row>
    <row r="839" spans="1:10" x14ac:dyDescent="0.25">
      <c r="A839" s="16" t="str">
        <f>IF(I838="","",IF(A838&gt;='Investicijų skaičiuoklė'!$E$9*p,"",A838+1))</f>
        <v/>
      </c>
      <c r="B839" s="27" t="str">
        <f>IF(A839="","",IF(p=52,B838+7,IF(p=26,B838+14,IF(p=24,IF(MOD(A839,2)=0,EDATE('Investicijų skaičiuoklė'!$E$10,A839/2),B838+14),IF(DAY(DATE(YEAR('Investicijų skaičiuoklė'!$E$10),MONTH('Investicijų skaičiuoklė'!$E$10)+(A839-1)*(12/p),DAY('Investicijų skaičiuoklė'!$E$10)))&lt;&gt;DAY('Investicijų skaičiuoklė'!$E$10),DATE(YEAR('Investicijų skaičiuoklė'!$E$10),MONTH('Investicijų skaičiuoklė'!$E$10)+A839*(12/p)+1,0),DATE(YEAR('Investicijų skaičiuoklė'!$E$10),MONTH('Investicijų skaičiuoklė'!$E$10)+A839*(12/p),DAY('Investicijų skaičiuoklė'!$E$10)))))))</f>
        <v/>
      </c>
      <c r="C839" s="29" t="str">
        <f t="shared" si="40"/>
        <v/>
      </c>
      <c r="D839" s="29" t="str">
        <f t="shared" si="41"/>
        <v/>
      </c>
      <c r="E839" s="29" t="str">
        <f>IF(A839="","",A+SUM($D$2:D838))</f>
        <v/>
      </c>
      <c r="F839" s="29" t="str">
        <f>IF(A839="","",SUM(D$1:D839)+PV)</f>
        <v/>
      </c>
      <c r="G839" s="29" t="str">
        <f>IF(A839="","",IF(INV_Parinktys!$B$17=INV_Parinktys!$A$10,I838*( (1+rate)^(B839-B838)-1 ),I838*rate))</f>
        <v/>
      </c>
      <c r="H839" s="29" t="str">
        <f>IF(D839="","",SUM(G$1:G839))</f>
        <v/>
      </c>
      <c r="I839" s="29" t="str">
        <f t="shared" si="39"/>
        <v/>
      </c>
      <c r="J839" s="28" t="str">
        <f ca="1">_xlfn.IFNA(INDEX(Paskola_LNT!$I$2:$I$1000,MATCH(INV_Lentele!B839,Paskola_LNT!$B$2:$B$1000,0)),IF(AND(J838&lt;&gt;"",A839&lt;&gt;""),J838,""))</f>
        <v/>
      </c>
    </row>
    <row r="840" spans="1:10" x14ac:dyDescent="0.25">
      <c r="A840" s="16" t="str">
        <f>IF(I839="","",IF(A839&gt;='Investicijų skaičiuoklė'!$E$9*p,"",A839+1))</f>
        <v/>
      </c>
      <c r="B840" s="27" t="str">
        <f>IF(A840="","",IF(p=52,B839+7,IF(p=26,B839+14,IF(p=24,IF(MOD(A840,2)=0,EDATE('Investicijų skaičiuoklė'!$E$10,A840/2),B839+14),IF(DAY(DATE(YEAR('Investicijų skaičiuoklė'!$E$10),MONTH('Investicijų skaičiuoklė'!$E$10)+(A840-1)*(12/p),DAY('Investicijų skaičiuoklė'!$E$10)))&lt;&gt;DAY('Investicijų skaičiuoklė'!$E$10),DATE(YEAR('Investicijų skaičiuoklė'!$E$10),MONTH('Investicijų skaičiuoklė'!$E$10)+A840*(12/p)+1,0),DATE(YEAR('Investicijų skaičiuoklė'!$E$10),MONTH('Investicijų skaičiuoklė'!$E$10)+A840*(12/p),DAY('Investicijų skaičiuoklė'!$E$10)))))))</f>
        <v/>
      </c>
      <c r="C840" s="29" t="str">
        <f t="shared" si="40"/>
        <v/>
      </c>
      <c r="D840" s="29" t="str">
        <f t="shared" si="41"/>
        <v/>
      </c>
      <c r="E840" s="29" t="str">
        <f>IF(A840="","",A+SUM($D$2:D839))</f>
        <v/>
      </c>
      <c r="F840" s="29" t="str">
        <f>IF(A840="","",SUM(D$1:D840)+PV)</f>
        <v/>
      </c>
      <c r="G840" s="29" t="str">
        <f>IF(A840="","",IF(INV_Parinktys!$B$17=INV_Parinktys!$A$10,I839*( (1+rate)^(B840-B839)-1 ),I839*rate))</f>
        <v/>
      </c>
      <c r="H840" s="29" t="str">
        <f>IF(D840="","",SUM(G$1:G840))</f>
        <v/>
      </c>
      <c r="I840" s="29" t="str">
        <f t="shared" si="39"/>
        <v/>
      </c>
      <c r="J840" s="28" t="str">
        <f ca="1">_xlfn.IFNA(INDEX(Paskola_LNT!$I$2:$I$1000,MATCH(INV_Lentele!B840,Paskola_LNT!$B$2:$B$1000,0)),IF(AND(J839&lt;&gt;"",A840&lt;&gt;""),J839,""))</f>
        <v/>
      </c>
    </row>
    <row r="841" spans="1:10" x14ac:dyDescent="0.25">
      <c r="A841" s="16" t="str">
        <f>IF(I840="","",IF(A840&gt;='Investicijų skaičiuoklė'!$E$9*p,"",A840+1))</f>
        <v/>
      </c>
      <c r="B841" s="27" t="str">
        <f>IF(A841="","",IF(p=52,B840+7,IF(p=26,B840+14,IF(p=24,IF(MOD(A841,2)=0,EDATE('Investicijų skaičiuoklė'!$E$10,A841/2),B840+14),IF(DAY(DATE(YEAR('Investicijų skaičiuoklė'!$E$10),MONTH('Investicijų skaičiuoklė'!$E$10)+(A841-1)*(12/p),DAY('Investicijų skaičiuoklė'!$E$10)))&lt;&gt;DAY('Investicijų skaičiuoklė'!$E$10),DATE(YEAR('Investicijų skaičiuoklė'!$E$10),MONTH('Investicijų skaičiuoklė'!$E$10)+A841*(12/p)+1,0),DATE(YEAR('Investicijų skaičiuoklė'!$E$10),MONTH('Investicijų skaičiuoklė'!$E$10)+A841*(12/p),DAY('Investicijų skaičiuoklė'!$E$10)))))))</f>
        <v/>
      </c>
      <c r="C841" s="29" t="str">
        <f t="shared" si="40"/>
        <v/>
      </c>
      <c r="D841" s="29" t="str">
        <f t="shared" si="41"/>
        <v/>
      </c>
      <c r="E841" s="29" t="str">
        <f>IF(A841="","",A+SUM($D$2:D840))</f>
        <v/>
      </c>
      <c r="F841" s="29" t="str">
        <f>IF(A841="","",SUM(D$1:D841)+PV)</f>
        <v/>
      </c>
      <c r="G841" s="29" t="str">
        <f>IF(A841="","",IF(INV_Parinktys!$B$17=INV_Parinktys!$A$10,I840*( (1+rate)^(B841-B840)-1 ),I840*rate))</f>
        <v/>
      </c>
      <c r="H841" s="29" t="str">
        <f>IF(D841="","",SUM(G$1:G841))</f>
        <v/>
      </c>
      <c r="I841" s="29" t="str">
        <f t="shared" si="39"/>
        <v/>
      </c>
      <c r="J841" s="28" t="str">
        <f ca="1">_xlfn.IFNA(INDEX(Paskola_LNT!$I$2:$I$1000,MATCH(INV_Lentele!B841,Paskola_LNT!$B$2:$B$1000,0)),IF(AND(J840&lt;&gt;"",A841&lt;&gt;""),J840,""))</f>
        <v/>
      </c>
    </row>
    <row r="842" spans="1:10" x14ac:dyDescent="0.25">
      <c r="A842" s="16" t="str">
        <f>IF(I841="","",IF(A841&gt;='Investicijų skaičiuoklė'!$E$9*p,"",A841+1))</f>
        <v/>
      </c>
      <c r="B842" s="27" t="str">
        <f>IF(A842="","",IF(p=52,B841+7,IF(p=26,B841+14,IF(p=24,IF(MOD(A842,2)=0,EDATE('Investicijų skaičiuoklė'!$E$10,A842/2),B841+14),IF(DAY(DATE(YEAR('Investicijų skaičiuoklė'!$E$10),MONTH('Investicijų skaičiuoklė'!$E$10)+(A842-1)*(12/p),DAY('Investicijų skaičiuoklė'!$E$10)))&lt;&gt;DAY('Investicijų skaičiuoklė'!$E$10),DATE(YEAR('Investicijų skaičiuoklė'!$E$10),MONTH('Investicijų skaičiuoklė'!$E$10)+A842*(12/p)+1,0),DATE(YEAR('Investicijų skaičiuoklė'!$E$10),MONTH('Investicijų skaičiuoklė'!$E$10)+A842*(12/p),DAY('Investicijų skaičiuoklė'!$E$10)))))))</f>
        <v/>
      </c>
      <c r="C842" s="29" t="str">
        <f t="shared" si="40"/>
        <v/>
      </c>
      <c r="D842" s="29" t="str">
        <f t="shared" si="41"/>
        <v/>
      </c>
      <c r="E842" s="29" t="str">
        <f>IF(A842="","",A+SUM($D$2:D841))</f>
        <v/>
      </c>
      <c r="F842" s="29" t="str">
        <f>IF(A842="","",SUM(D$1:D842)+PV)</f>
        <v/>
      </c>
      <c r="G842" s="29" t="str">
        <f>IF(A842="","",IF(INV_Parinktys!$B$17=INV_Parinktys!$A$10,I841*( (1+rate)^(B842-B841)-1 ),I841*rate))</f>
        <v/>
      </c>
      <c r="H842" s="29" t="str">
        <f>IF(D842="","",SUM(G$1:G842))</f>
        <v/>
      </c>
      <c r="I842" s="29" t="str">
        <f t="shared" si="39"/>
        <v/>
      </c>
      <c r="J842" s="28" t="str">
        <f ca="1">_xlfn.IFNA(INDEX(Paskola_LNT!$I$2:$I$1000,MATCH(INV_Lentele!B842,Paskola_LNT!$B$2:$B$1000,0)),IF(AND(J841&lt;&gt;"",A842&lt;&gt;""),J841,""))</f>
        <v/>
      </c>
    </row>
    <row r="843" spans="1:10" x14ac:dyDescent="0.25">
      <c r="A843" s="16" t="str">
        <f>IF(I842="","",IF(A842&gt;='Investicijų skaičiuoklė'!$E$9*p,"",A842+1))</f>
        <v/>
      </c>
      <c r="B843" s="27" t="str">
        <f>IF(A843="","",IF(p=52,B842+7,IF(p=26,B842+14,IF(p=24,IF(MOD(A843,2)=0,EDATE('Investicijų skaičiuoklė'!$E$10,A843/2),B842+14),IF(DAY(DATE(YEAR('Investicijų skaičiuoklė'!$E$10),MONTH('Investicijų skaičiuoklė'!$E$10)+(A843-1)*(12/p),DAY('Investicijų skaičiuoklė'!$E$10)))&lt;&gt;DAY('Investicijų skaičiuoklė'!$E$10),DATE(YEAR('Investicijų skaičiuoklė'!$E$10),MONTH('Investicijų skaičiuoklė'!$E$10)+A843*(12/p)+1,0),DATE(YEAR('Investicijų skaičiuoklė'!$E$10),MONTH('Investicijų skaičiuoklė'!$E$10)+A843*(12/p),DAY('Investicijų skaičiuoklė'!$E$10)))))))</f>
        <v/>
      </c>
      <c r="C843" s="29" t="str">
        <f t="shared" si="40"/>
        <v/>
      </c>
      <c r="D843" s="29" t="str">
        <f t="shared" si="41"/>
        <v/>
      </c>
      <c r="E843" s="29" t="str">
        <f>IF(A843="","",A+SUM($D$2:D842))</f>
        <v/>
      </c>
      <c r="F843" s="29" t="str">
        <f>IF(A843="","",SUM(D$1:D843)+PV)</f>
        <v/>
      </c>
      <c r="G843" s="29" t="str">
        <f>IF(A843="","",IF(INV_Parinktys!$B$17=INV_Parinktys!$A$10,I842*( (1+rate)^(B843-B842)-1 ),I842*rate))</f>
        <v/>
      </c>
      <c r="H843" s="29" t="str">
        <f>IF(D843="","",SUM(G$1:G843))</f>
        <v/>
      </c>
      <c r="I843" s="29" t="str">
        <f t="shared" si="39"/>
        <v/>
      </c>
      <c r="J843" s="28" t="str">
        <f ca="1">_xlfn.IFNA(INDEX(Paskola_LNT!$I$2:$I$1000,MATCH(INV_Lentele!B843,Paskola_LNT!$B$2:$B$1000,0)),IF(AND(J842&lt;&gt;"",A843&lt;&gt;""),J842,""))</f>
        <v/>
      </c>
    </row>
    <row r="844" spans="1:10" x14ac:dyDescent="0.25">
      <c r="A844" s="16" t="str">
        <f>IF(I843="","",IF(A843&gt;='Investicijų skaičiuoklė'!$E$9*p,"",A843+1))</f>
        <v/>
      </c>
      <c r="B844" s="27" t="str">
        <f>IF(A844="","",IF(p=52,B843+7,IF(p=26,B843+14,IF(p=24,IF(MOD(A844,2)=0,EDATE('Investicijų skaičiuoklė'!$E$10,A844/2),B843+14),IF(DAY(DATE(YEAR('Investicijų skaičiuoklė'!$E$10),MONTH('Investicijų skaičiuoklė'!$E$10)+(A844-1)*(12/p),DAY('Investicijų skaičiuoklė'!$E$10)))&lt;&gt;DAY('Investicijų skaičiuoklė'!$E$10),DATE(YEAR('Investicijų skaičiuoklė'!$E$10),MONTH('Investicijų skaičiuoklė'!$E$10)+A844*(12/p)+1,0),DATE(YEAR('Investicijų skaičiuoklė'!$E$10),MONTH('Investicijų skaičiuoklė'!$E$10)+A844*(12/p),DAY('Investicijų skaičiuoklė'!$E$10)))))))</f>
        <v/>
      </c>
      <c r="C844" s="29" t="str">
        <f t="shared" si="40"/>
        <v/>
      </c>
      <c r="D844" s="29" t="str">
        <f t="shared" si="41"/>
        <v/>
      </c>
      <c r="E844" s="29" t="str">
        <f>IF(A844="","",A+SUM($D$2:D843))</f>
        <v/>
      </c>
      <c r="F844" s="29" t="str">
        <f>IF(A844="","",SUM(D$1:D844)+PV)</f>
        <v/>
      </c>
      <c r="G844" s="29" t="str">
        <f>IF(A844="","",IF(INV_Parinktys!$B$17=INV_Parinktys!$A$10,I843*( (1+rate)^(B844-B843)-1 ),I843*rate))</f>
        <v/>
      </c>
      <c r="H844" s="29" t="str">
        <f>IF(D844="","",SUM(G$1:G844))</f>
        <v/>
      </c>
      <c r="I844" s="29" t="str">
        <f t="shared" si="39"/>
        <v/>
      </c>
      <c r="J844" s="28" t="str">
        <f ca="1">_xlfn.IFNA(INDEX(Paskola_LNT!$I$2:$I$1000,MATCH(INV_Lentele!B844,Paskola_LNT!$B$2:$B$1000,0)),IF(AND(J843&lt;&gt;"",A844&lt;&gt;""),J843,""))</f>
        <v/>
      </c>
    </row>
    <row r="845" spans="1:10" x14ac:dyDescent="0.25">
      <c r="A845" s="16" t="str">
        <f>IF(I844="","",IF(A844&gt;='Investicijų skaičiuoklė'!$E$9*p,"",A844+1))</f>
        <v/>
      </c>
      <c r="B845" s="27" t="str">
        <f>IF(A845="","",IF(p=52,B844+7,IF(p=26,B844+14,IF(p=24,IF(MOD(A845,2)=0,EDATE('Investicijų skaičiuoklė'!$E$10,A845/2),B844+14),IF(DAY(DATE(YEAR('Investicijų skaičiuoklė'!$E$10),MONTH('Investicijų skaičiuoklė'!$E$10)+(A845-1)*(12/p),DAY('Investicijų skaičiuoklė'!$E$10)))&lt;&gt;DAY('Investicijų skaičiuoklė'!$E$10),DATE(YEAR('Investicijų skaičiuoklė'!$E$10),MONTH('Investicijų skaičiuoklė'!$E$10)+A845*(12/p)+1,0),DATE(YEAR('Investicijų skaičiuoklė'!$E$10),MONTH('Investicijų skaičiuoklė'!$E$10)+A845*(12/p),DAY('Investicijų skaičiuoklė'!$E$10)))))))</f>
        <v/>
      </c>
      <c r="C845" s="29" t="str">
        <f t="shared" si="40"/>
        <v/>
      </c>
      <c r="D845" s="29" t="str">
        <f t="shared" si="41"/>
        <v/>
      </c>
      <c r="E845" s="29" t="str">
        <f>IF(A845="","",A+SUM($D$2:D844))</f>
        <v/>
      </c>
      <c r="F845" s="29" t="str">
        <f>IF(A845="","",SUM(D$1:D845)+PV)</f>
        <v/>
      </c>
      <c r="G845" s="29" t="str">
        <f>IF(A845="","",IF(INV_Parinktys!$B$17=INV_Parinktys!$A$10,I844*( (1+rate)^(B845-B844)-1 ),I844*rate))</f>
        <v/>
      </c>
      <c r="H845" s="29" t="str">
        <f>IF(D845="","",SUM(G$1:G845))</f>
        <v/>
      </c>
      <c r="I845" s="29" t="str">
        <f t="shared" si="39"/>
        <v/>
      </c>
      <c r="J845" s="28" t="str">
        <f ca="1">_xlfn.IFNA(INDEX(Paskola_LNT!$I$2:$I$1000,MATCH(INV_Lentele!B845,Paskola_LNT!$B$2:$B$1000,0)),IF(AND(J844&lt;&gt;"",A845&lt;&gt;""),J844,""))</f>
        <v/>
      </c>
    </row>
    <row r="846" spans="1:10" x14ac:dyDescent="0.25">
      <c r="A846" s="16" t="str">
        <f>IF(I845="","",IF(A845&gt;='Investicijų skaičiuoklė'!$E$9*p,"",A845+1))</f>
        <v/>
      </c>
      <c r="B846" s="27" t="str">
        <f>IF(A846="","",IF(p=52,B845+7,IF(p=26,B845+14,IF(p=24,IF(MOD(A846,2)=0,EDATE('Investicijų skaičiuoklė'!$E$10,A846/2),B845+14),IF(DAY(DATE(YEAR('Investicijų skaičiuoklė'!$E$10),MONTH('Investicijų skaičiuoklė'!$E$10)+(A846-1)*(12/p),DAY('Investicijų skaičiuoklė'!$E$10)))&lt;&gt;DAY('Investicijų skaičiuoklė'!$E$10),DATE(YEAR('Investicijų skaičiuoklė'!$E$10),MONTH('Investicijų skaičiuoklė'!$E$10)+A846*(12/p)+1,0),DATE(YEAR('Investicijų skaičiuoklė'!$E$10),MONTH('Investicijų skaičiuoklė'!$E$10)+A846*(12/p),DAY('Investicijų skaičiuoklė'!$E$10)))))))</f>
        <v/>
      </c>
      <c r="C846" s="29" t="str">
        <f t="shared" si="40"/>
        <v/>
      </c>
      <c r="D846" s="29" t="str">
        <f t="shared" si="41"/>
        <v/>
      </c>
      <c r="E846" s="29" t="str">
        <f>IF(A846="","",A+SUM($D$2:D845))</f>
        <v/>
      </c>
      <c r="F846" s="29" t="str">
        <f>IF(A846="","",SUM(D$1:D846)+PV)</f>
        <v/>
      </c>
      <c r="G846" s="29" t="str">
        <f>IF(A846="","",IF(INV_Parinktys!$B$17=INV_Parinktys!$A$10,I845*( (1+rate)^(B846-B845)-1 ),I845*rate))</f>
        <v/>
      </c>
      <c r="H846" s="29" t="str">
        <f>IF(D846="","",SUM(G$1:G846))</f>
        <v/>
      </c>
      <c r="I846" s="29" t="str">
        <f t="shared" si="39"/>
        <v/>
      </c>
      <c r="J846" s="28" t="str">
        <f ca="1">_xlfn.IFNA(INDEX(Paskola_LNT!$I$2:$I$1000,MATCH(INV_Lentele!B846,Paskola_LNT!$B$2:$B$1000,0)),IF(AND(J845&lt;&gt;"",A846&lt;&gt;""),J845,""))</f>
        <v/>
      </c>
    </row>
    <row r="847" spans="1:10" x14ac:dyDescent="0.25">
      <c r="A847" s="16" t="str">
        <f>IF(I846="","",IF(A846&gt;='Investicijų skaičiuoklė'!$E$9*p,"",A846+1))</f>
        <v/>
      </c>
      <c r="B847" s="27" t="str">
        <f>IF(A847="","",IF(p=52,B846+7,IF(p=26,B846+14,IF(p=24,IF(MOD(A847,2)=0,EDATE('Investicijų skaičiuoklė'!$E$10,A847/2),B846+14),IF(DAY(DATE(YEAR('Investicijų skaičiuoklė'!$E$10),MONTH('Investicijų skaičiuoklė'!$E$10)+(A847-1)*(12/p),DAY('Investicijų skaičiuoklė'!$E$10)))&lt;&gt;DAY('Investicijų skaičiuoklė'!$E$10),DATE(YEAR('Investicijų skaičiuoklė'!$E$10),MONTH('Investicijų skaičiuoklė'!$E$10)+A847*(12/p)+1,0),DATE(YEAR('Investicijų skaičiuoklė'!$E$10),MONTH('Investicijų skaičiuoklė'!$E$10)+A847*(12/p),DAY('Investicijų skaičiuoklė'!$E$10)))))))</f>
        <v/>
      </c>
      <c r="C847" s="29" t="str">
        <f t="shared" si="40"/>
        <v/>
      </c>
      <c r="D847" s="29" t="str">
        <f t="shared" si="41"/>
        <v/>
      </c>
      <c r="E847" s="29" t="str">
        <f>IF(A847="","",A+SUM($D$2:D846))</f>
        <v/>
      </c>
      <c r="F847" s="29" t="str">
        <f>IF(A847="","",SUM(D$1:D847)+PV)</f>
        <v/>
      </c>
      <c r="G847" s="29" t="str">
        <f>IF(A847="","",IF(INV_Parinktys!$B$17=INV_Parinktys!$A$10,I846*( (1+rate)^(B847-B846)-1 ),I846*rate))</f>
        <v/>
      </c>
      <c r="H847" s="29" t="str">
        <f>IF(D847="","",SUM(G$1:G847))</f>
        <v/>
      </c>
      <c r="I847" s="29" t="str">
        <f t="shared" ref="I847:I910" si="42">IF(A847="","",I846+G847+D847)</f>
        <v/>
      </c>
      <c r="J847" s="28" t="str">
        <f ca="1">_xlfn.IFNA(INDEX(Paskola_LNT!$I$2:$I$1000,MATCH(INV_Lentele!B847,Paskola_LNT!$B$2:$B$1000,0)),IF(AND(J846&lt;&gt;"",A847&lt;&gt;""),J846,""))</f>
        <v/>
      </c>
    </row>
    <row r="848" spans="1:10" x14ac:dyDescent="0.25">
      <c r="A848" s="16" t="str">
        <f>IF(I847="","",IF(A847&gt;='Investicijų skaičiuoklė'!$E$9*p,"",A847+1))</f>
        <v/>
      </c>
      <c r="B848" s="27" t="str">
        <f>IF(A848="","",IF(p=52,B847+7,IF(p=26,B847+14,IF(p=24,IF(MOD(A848,2)=0,EDATE('Investicijų skaičiuoklė'!$E$10,A848/2),B847+14),IF(DAY(DATE(YEAR('Investicijų skaičiuoklė'!$E$10),MONTH('Investicijų skaičiuoklė'!$E$10)+(A848-1)*(12/p),DAY('Investicijų skaičiuoklė'!$E$10)))&lt;&gt;DAY('Investicijų skaičiuoklė'!$E$10),DATE(YEAR('Investicijų skaičiuoklė'!$E$10),MONTH('Investicijų skaičiuoklė'!$E$10)+A848*(12/p)+1,0),DATE(YEAR('Investicijų skaičiuoklė'!$E$10),MONTH('Investicijų skaičiuoklė'!$E$10)+A848*(12/p),DAY('Investicijų skaičiuoklė'!$E$10)))))))</f>
        <v/>
      </c>
      <c r="C848" s="29" t="str">
        <f t="shared" si="40"/>
        <v/>
      </c>
      <c r="D848" s="29" t="str">
        <f t="shared" si="41"/>
        <v/>
      </c>
      <c r="E848" s="29" t="str">
        <f>IF(A848="","",A+SUM($D$2:D847))</f>
        <v/>
      </c>
      <c r="F848" s="29" t="str">
        <f>IF(A848="","",SUM(D$1:D848)+PV)</f>
        <v/>
      </c>
      <c r="G848" s="29" t="str">
        <f>IF(A848="","",IF(INV_Parinktys!$B$17=INV_Parinktys!$A$10,I847*( (1+rate)^(B848-B847)-1 ),I847*rate))</f>
        <v/>
      </c>
      <c r="H848" s="29" t="str">
        <f>IF(D848="","",SUM(G$1:G848))</f>
        <v/>
      </c>
      <c r="I848" s="29" t="str">
        <f t="shared" si="42"/>
        <v/>
      </c>
      <c r="J848" s="28" t="str">
        <f ca="1">_xlfn.IFNA(INDEX(Paskola_LNT!$I$2:$I$1000,MATCH(INV_Lentele!B848,Paskola_LNT!$B$2:$B$1000,0)),IF(AND(J847&lt;&gt;"",A848&lt;&gt;""),J847,""))</f>
        <v/>
      </c>
    </row>
    <row r="849" spans="1:10" x14ac:dyDescent="0.25">
      <c r="A849" s="16" t="str">
        <f>IF(I848="","",IF(A848&gt;='Investicijų skaičiuoklė'!$E$9*p,"",A848+1))</f>
        <v/>
      </c>
      <c r="B849" s="27" t="str">
        <f>IF(A849="","",IF(p=52,B848+7,IF(p=26,B848+14,IF(p=24,IF(MOD(A849,2)=0,EDATE('Investicijų skaičiuoklė'!$E$10,A849/2),B848+14),IF(DAY(DATE(YEAR('Investicijų skaičiuoklė'!$E$10),MONTH('Investicijų skaičiuoklė'!$E$10)+(A849-1)*(12/p),DAY('Investicijų skaičiuoklė'!$E$10)))&lt;&gt;DAY('Investicijų skaičiuoklė'!$E$10),DATE(YEAR('Investicijų skaičiuoklė'!$E$10),MONTH('Investicijų skaičiuoklė'!$E$10)+A849*(12/p)+1,0),DATE(YEAR('Investicijų skaičiuoklė'!$E$10),MONTH('Investicijų skaičiuoklė'!$E$10)+A849*(12/p),DAY('Investicijų skaičiuoklė'!$E$10)))))))</f>
        <v/>
      </c>
      <c r="C849" s="29" t="str">
        <f t="shared" si="40"/>
        <v/>
      </c>
      <c r="D849" s="29" t="str">
        <f t="shared" si="41"/>
        <v/>
      </c>
      <c r="E849" s="29" t="str">
        <f>IF(A849="","",A+SUM($D$2:D848))</f>
        <v/>
      </c>
      <c r="F849" s="29" t="str">
        <f>IF(A849="","",SUM(D$1:D849)+PV)</f>
        <v/>
      </c>
      <c r="G849" s="29" t="str">
        <f>IF(A849="","",IF(INV_Parinktys!$B$17=INV_Parinktys!$A$10,I848*( (1+rate)^(B849-B848)-1 ),I848*rate))</f>
        <v/>
      </c>
      <c r="H849" s="29" t="str">
        <f>IF(D849="","",SUM(G$1:G849))</f>
        <v/>
      </c>
      <c r="I849" s="29" t="str">
        <f t="shared" si="42"/>
        <v/>
      </c>
      <c r="J849" s="28" t="str">
        <f ca="1">_xlfn.IFNA(INDEX(Paskola_LNT!$I$2:$I$1000,MATCH(INV_Lentele!B849,Paskola_LNT!$B$2:$B$1000,0)),IF(AND(J848&lt;&gt;"",A849&lt;&gt;""),J848,""))</f>
        <v/>
      </c>
    </row>
    <row r="850" spans="1:10" x14ac:dyDescent="0.25">
      <c r="A850" s="16" t="str">
        <f>IF(I849="","",IF(A849&gt;='Investicijų skaičiuoklė'!$E$9*p,"",A849+1))</f>
        <v/>
      </c>
      <c r="B850" s="27" t="str">
        <f>IF(A850="","",IF(p=52,B849+7,IF(p=26,B849+14,IF(p=24,IF(MOD(A850,2)=0,EDATE('Investicijų skaičiuoklė'!$E$10,A850/2),B849+14),IF(DAY(DATE(YEAR('Investicijų skaičiuoklė'!$E$10),MONTH('Investicijų skaičiuoklė'!$E$10)+(A850-1)*(12/p),DAY('Investicijų skaičiuoklė'!$E$10)))&lt;&gt;DAY('Investicijų skaičiuoklė'!$E$10),DATE(YEAR('Investicijų skaičiuoklė'!$E$10),MONTH('Investicijų skaičiuoklė'!$E$10)+A850*(12/p)+1,0),DATE(YEAR('Investicijų skaičiuoklė'!$E$10),MONTH('Investicijų skaičiuoklė'!$E$10)+A850*(12/p),DAY('Investicijų skaičiuoklė'!$E$10)))))))</f>
        <v/>
      </c>
      <c r="C850" s="29" t="str">
        <f t="shared" si="40"/>
        <v/>
      </c>
      <c r="D850" s="29" t="str">
        <f t="shared" si="41"/>
        <v/>
      </c>
      <c r="E850" s="29" t="str">
        <f>IF(A850="","",A+SUM($D$2:D849))</f>
        <v/>
      </c>
      <c r="F850" s="29" t="str">
        <f>IF(A850="","",SUM(D$1:D850)+PV)</f>
        <v/>
      </c>
      <c r="G850" s="29" t="str">
        <f>IF(A850="","",IF(INV_Parinktys!$B$17=INV_Parinktys!$A$10,I849*( (1+rate)^(B850-B849)-1 ),I849*rate))</f>
        <v/>
      </c>
      <c r="H850" s="29" t="str">
        <f>IF(D850="","",SUM(G$1:G850))</f>
        <v/>
      </c>
      <c r="I850" s="29" t="str">
        <f t="shared" si="42"/>
        <v/>
      </c>
      <c r="J850" s="28" t="str">
        <f ca="1">_xlfn.IFNA(INDEX(Paskola_LNT!$I$2:$I$1000,MATCH(INV_Lentele!B850,Paskola_LNT!$B$2:$B$1000,0)),IF(AND(J849&lt;&gt;"",A850&lt;&gt;""),J849,""))</f>
        <v/>
      </c>
    </row>
    <row r="851" spans="1:10" x14ac:dyDescent="0.25">
      <c r="A851" s="16" t="str">
        <f>IF(I850="","",IF(A850&gt;='Investicijų skaičiuoklė'!$E$9*p,"",A850+1))</f>
        <v/>
      </c>
      <c r="B851" s="27" t="str">
        <f>IF(A851="","",IF(p=52,B850+7,IF(p=26,B850+14,IF(p=24,IF(MOD(A851,2)=0,EDATE('Investicijų skaičiuoklė'!$E$10,A851/2),B850+14),IF(DAY(DATE(YEAR('Investicijų skaičiuoklė'!$E$10),MONTH('Investicijų skaičiuoklė'!$E$10)+(A851-1)*(12/p),DAY('Investicijų skaičiuoklė'!$E$10)))&lt;&gt;DAY('Investicijų skaičiuoklė'!$E$10),DATE(YEAR('Investicijų skaičiuoklė'!$E$10),MONTH('Investicijų skaičiuoklė'!$E$10)+A851*(12/p)+1,0),DATE(YEAR('Investicijų skaičiuoklė'!$E$10),MONTH('Investicijų skaičiuoklė'!$E$10)+A851*(12/p),DAY('Investicijų skaičiuoklė'!$E$10)))))))</f>
        <v/>
      </c>
      <c r="C851" s="29" t="str">
        <f t="shared" si="40"/>
        <v/>
      </c>
      <c r="D851" s="29" t="str">
        <f t="shared" si="41"/>
        <v/>
      </c>
      <c r="E851" s="29" t="str">
        <f>IF(A851="","",A+SUM($D$2:D850))</f>
        <v/>
      </c>
      <c r="F851" s="29" t="str">
        <f>IF(A851="","",SUM(D$1:D851)+PV)</f>
        <v/>
      </c>
      <c r="G851" s="29" t="str">
        <f>IF(A851="","",IF(INV_Parinktys!$B$17=INV_Parinktys!$A$10,I850*( (1+rate)^(B851-B850)-1 ),I850*rate))</f>
        <v/>
      </c>
      <c r="H851" s="29" t="str">
        <f>IF(D851="","",SUM(G$1:G851))</f>
        <v/>
      </c>
      <c r="I851" s="29" t="str">
        <f t="shared" si="42"/>
        <v/>
      </c>
      <c r="J851" s="28" t="str">
        <f ca="1">_xlfn.IFNA(INDEX(Paskola_LNT!$I$2:$I$1000,MATCH(INV_Lentele!B851,Paskola_LNT!$B$2:$B$1000,0)),IF(AND(J850&lt;&gt;"",A851&lt;&gt;""),J850,""))</f>
        <v/>
      </c>
    </row>
    <row r="852" spans="1:10" x14ac:dyDescent="0.25">
      <c r="A852" s="16" t="str">
        <f>IF(I851="","",IF(A851&gt;='Investicijų skaičiuoklė'!$E$9*p,"",A851+1))</f>
        <v/>
      </c>
      <c r="B852" s="27" t="str">
        <f>IF(A852="","",IF(p=52,B851+7,IF(p=26,B851+14,IF(p=24,IF(MOD(A852,2)=0,EDATE('Investicijų skaičiuoklė'!$E$10,A852/2),B851+14),IF(DAY(DATE(YEAR('Investicijų skaičiuoklė'!$E$10),MONTH('Investicijų skaičiuoklė'!$E$10)+(A852-1)*(12/p),DAY('Investicijų skaičiuoklė'!$E$10)))&lt;&gt;DAY('Investicijų skaičiuoklė'!$E$10),DATE(YEAR('Investicijų skaičiuoklė'!$E$10),MONTH('Investicijų skaičiuoklė'!$E$10)+A852*(12/p)+1,0),DATE(YEAR('Investicijų skaičiuoklė'!$E$10),MONTH('Investicijų skaičiuoklė'!$E$10)+A852*(12/p),DAY('Investicijų skaičiuoklė'!$E$10)))))))</f>
        <v/>
      </c>
      <c r="C852" s="29" t="str">
        <f t="shared" si="40"/>
        <v/>
      </c>
      <c r="D852" s="29" t="str">
        <f t="shared" si="41"/>
        <v/>
      </c>
      <c r="E852" s="29" t="str">
        <f>IF(A852="","",A+SUM($D$2:D851))</f>
        <v/>
      </c>
      <c r="F852" s="29" t="str">
        <f>IF(A852="","",SUM(D$1:D852)+PV)</f>
        <v/>
      </c>
      <c r="G852" s="29" t="str">
        <f>IF(A852="","",IF(INV_Parinktys!$B$17=INV_Parinktys!$A$10,I851*( (1+rate)^(B852-B851)-1 ),I851*rate))</f>
        <v/>
      </c>
      <c r="H852" s="29" t="str">
        <f>IF(D852="","",SUM(G$1:G852))</f>
        <v/>
      </c>
      <c r="I852" s="29" t="str">
        <f t="shared" si="42"/>
        <v/>
      </c>
      <c r="J852" s="28" t="str">
        <f ca="1">_xlfn.IFNA(INDEX(Paskola_LNT!$I$2:$I$1000,MATCH(INV_Lentele!B852,Paskola_LNT!$B$2:$B$1000,0)),IF(AND(J851&lt;&gt;"",A852&lt;&gt;""),J851,""))</f>
        <v/>
      </c>
    </row>
    <row r="853" spans="1:10" x14ac:dyDescent="0.25">
      <c r="A853" s="16" t="str">
        <f>IF(I852="","",IF(A852&gt;='Investicijų skaičiuoklė'!$E$9*p,"",A852+1))</f>
        <v/>
      </c>
      <c r="B853" s="27" t="str">
        <f>IF(A853="","",IF(p=52,B852+7,IF(p=26,B852+14,IF(p=24,IF(MOD(A853,2)=0,EDATE('Investicijų skaičiuoklė'!$E$10,A853/2),B852+14),IF(DAY(DATE(YEAR('Investicijų skaičiuoklė'!$E$10),MONTH('Investicijų skaičiuoklė'!$E$10)+(A853-1)*(12/p),DAY('Investicijų skaičiuoklė'!$E$10)))&lt;&gt;DAY('Investicijų skaičiuoklė'!$E$10),DATE(YEAR('Investicijų skaičiuoklė'!$E$10),MONTH('Investicijų skaičiuoklė'!$E$10)+A853*(12/p)+1,0),DATE(YEAR('Investicijų skaičiuoklė'!$E$10),MONTH('Investicijų skaičiuoklė'!$E$10)+A853*(12/p),DAY('Investicijų skaičiuoklė'!$E$10)))))))</f>
        <v/>
      </c>
      <c r="C853" s="29" t="str">
        <f t="shared" si="40"/>
        <v/>
      </c>
      <c r="D853" s="29" t="str">
        <f t="shared" si="41"/>
        <v/>
      </c>
      <c r="E853" s="29" t="str">
        <f>IF(A853="","",A+SUM($D$2:D852))</f>
        <v/>
      </c>
      <c r="F853" s="29" t="str">
        <f>IF(A853="","",SUM(D$1:D853)+PV)</f>
        <v/>
      </c>
      <c r="G853" s="29" t="str">
        <f>IF(A853="","",IF(INV_Parinktys!$B$17=INV_Parinktys!$A$10,I852*( (1+rate)^(B853-B852)-1 ),I852*rate))</f>
        <v/>
      </c>
      <c r="H853" s="29" t="str">
        <f>IF(D853="","",SUM(G$1:G853))</f>
        <v/>
      </c>
      <c r="I853" s="29" t="str">
        <f t="shared" si="42"/>
        <v/>
      </c>
      <c r="J853" s="28" t="str">
        <f ca="1">_xlfn.IFNA(INDEX(Paskola_LNT!$I$2:$I$1000,MATCH(INV_Lentele!B853,Paskola_LNT!$B$2:$B$1000,0)),IF(AND(J852&lt;&gt;"",A853&lt;&gt;""),J852,""))</f>
        <v/>
      </c>
    </row>
    <row r="854" spans="1:10" x14ac:dyDescent="0.25">
      <c r="A854" s="16" t="str">
        <f>IF(I853="","",IF(A853&gt;='Investicijų skaičiuoklė'!$E$9*p,"",A853+1))</f>
        <v/>
      </c>
      <c r="B854" s="27" t="str">
        <f>IF(A854="","",IF(p=52,B853+7,IF(p=26,B853+14,IF(p=24,IF(MOD(A854,2)=0,EDATE('Investicijų skaičiuoklė'!$E$10,A854/2),B853+14),IF(DAY(DATE(YEAR('Investicijų skaičiuoklė'!$E$10),MONTH('Investicijų skaičiuoklė'!$E$10)+(A854-1)*(12/p),DAY('Investicijų skaičiuoklė'!$E$10)))&lt;&gt;DAY('Investicijų skaičiuoklė'!$E$10),DATE(YEAR('Investicijų skaičiuoklė'!$E$10),MONTH('Investicijų skaičiuoklė'!$E$10)+A854*(12/p)+1,0),DATE(YEAR('Investicijų skaičiuoklė'!$E$10),MONTH('Investicijų skaičiuoklė'!$E$10)+A854*(12/p),DAY('Investicijų skaičiuoklė'!$E$10)))))))</f>
        <v/>
      </c>
      <c r="C854" s="29" t="str">
        <f t="shared" si="40"/>
        <v/>
      </c>
      <c r="D854" s="29" t="str">
        <f t="shared" si="41"/>
        <v/>
      </c>
      <c r="E854" s="29" t="str">
        <f>IF(A854="","",A+SUM($D$2:D853))</f>
        <v/>
      </c>
      <c r="F854" s="29" t="str">
        <f>IF(A854="","",SUM(D$1:D854)+PV)</f>
        <v/>
      </c>
      <c r="G854" s="29" t="str">
        <f>IF(A854="","",IF(INV_Parinktys!$B$17=INV_Parinktys!$A$10,I853*( (1+rate)^(B854-B853)-1 ),I853*rate))</f>
        <v/>
      </c>
      <c r="H854" s="29" t="str">
        <f>IF(D854="","",SUM(G$1:G854))</f>
        <v/>
      </c>
      <c r="I854" s="29" t="str">
        <f t="shared" si="42"/>
        <v/>
      </c>
      <c r="J854" s="28" t="str">
        <f ca="1">_xlfn.IFNA(INDEX(Paskola_LNT!$I$2:$I$1000,MATCH(INV_Lentele!B854,Paskola_LNT!$B$2:$B$1000,0)),IF(AND(J853&lt;&gt;"",A854&lt;&gt;""),J853,""))</f>
        <v/>
      </c>
    </row>
    <row r="855" spans="1:10" x14ac:dyDescent="0.25">
      <c r="A855" s="16" t="str">
        <f>IF(I854="","",IF(A854&gt;='Investicijų skaičiuoklė'!$E$9*p,"",A854+1))</f>
        <v/>
      </c>
      <c r="B855" s="27" t="str">
        <f>IF(A855="","",IF(p=52,B854+7,IF(p=26,B854+14,IF(p=24,IF(MOD(A855,2)=0,EDATE('Investicijų skaičiuoklė'!$E$10,A855/2),B854+14),IF(DAY(DATE(YEAR('Investicijų skaičiuoklė'!$E$10),MONTH('Investicijų skaičiuoklė'!$E$10)+(A855-1)*(12/p),DAY('Investicijų skaičiuoklė'!$E$10)))&lt;&gt;DAY('Investicijų skaičiuoklė'!$E$10),DATE(YEAR('Investicijų skaičiuoklė'!$E$10),MONTH('Investicijų skaičiuoklė'!$E$10)+A855*(12/p)+1,0),DATE(YEAR('Investicijų skaičiuoklė'!$E$10),MONTH('Investicijų skaičiuoklė'!$E$10)+A855*(12/p),DAY('Investicijų skaičiuoklė'!$E$10)))))))</f>
        <v/>
      </c>
      <c r="C855" s="29" t="str">
        <f t="shared" si="40"/>
        <v/>
      </c>
      <c r="D855" s="29" t="str">
        <f t="shared" si="41"/>
        <v/>
      </c>
      <c r="E855" s="29" t="str">
        <f>IF(A855="","",A+SUM($D$2:D854))</f>
        <v/>
      </c>
      <c r="F855" s="29" t="str">
        <f>IF(A855="","",SUM(D$1:D855)+PV)</f>
        <v/>
      </c>
      <c r="G855" s="29" t="str">
        <f>IF(A855="","",IF(INV_Parinktys!$B$17=INV_Parinktys!$A$10,I854*( (1+rate)^(B855-B854)-1 ),I854*rate))</f>
        <v/>
      </c>
      <c r="H855" s="29" t="str">
        <f>IF(D855="","",SUM(G$1:G855))</f>
        <v/>
      </c>
      <c r="I855" s="29" t="str">
        <f t="shared" si="42"/>
        <v/>
      </c>
      <c r="J855" s="28" t="str">
        <f ca="1">_xlfn.IFNA(INDEX(Paskola_LNT!$I$2:$I$1000,MATCH(INV_Lentele!B855,Paskola_LNT!$B$2:$B$1000,0)),IF(AND(J854&lt;&gt;"",A855&lt;&gt;""),J854,""))</f>
        <v/>
      </c>
    </row>
    <row r="856" spans="1:10" x14ac:dyDescent="0.25">
      <c r="A856" s="16" t="str">
        <f>IF(I855="","",IF(A855&gt;='Investicijų skaičiuoklė'!$E$9*p,"",A855+1))</f>
        <v/>
      </c>
      <c r="B856" s="27" t="str">
        <f>IF(A856="","",IF(p=52,B855+7,IF(p=26,B855+14,IF(p=24,IF(MOD(A856,2)=0,EDATE('Investicijų skaičiuoklė'!$E$10,A856/2),B855+14),IF(DAY(DATE(YEAR('Investicijų skaičiuoklė'!$E$10),MONTH('Investicijų skaičiuoklė'!$E$10)+(A856-1)*(12/p),DAY('Investicijų skaičiuoklė'!$E$10)))&lt;&gt;DAY('Investicijų skaičiuoklė'!$E$10),DATE(YEAR('Investicijų skaičiuoklė'!$E$10),MONTH('Investicijų skaičiuoklė'!$E$10)+A856*(12/p)+1,0),DATE(YEAR('Investicijų skaičiuoklė'!$E$10),MONTH('Investicijų skaičiuoklė'!$E$10)+A856*(12/p),DAY('Investicijų skaičiuoklė'!$E$10)))))))</f>
        <v/>
      </c>
      <c r="C856" s="29" t="str">
        <f t="shared" si="40"/>
        <v/>
      </c>
      <c r="D856" s="29" t="str">
        <f t="shared" si="41"/>
        <v/>
      </c>
      <c r="E856" s="29" t="str">
        <f>IF(A856="","",A+SUM($D$2:D855))</f>
        <v/>
      </c>
      <c r="F856" s="29" t="str">
        <f>IF(A856="","",SUM(D$1:D856)+PV)</f>
        <v/>
      </c>
      <c r="G856" s="29" t="str">
        <f>IF(A856="","",IF(INV_Parinktys!$B$17=INV_Parinktys!$A$10,I855*( (1+rate)^(B856-B855)-1 ),I855*rate))</f>
        <v/>
      </c>
      <c r="H856" s="29" t="str">
        <f>IF(D856="","",SUM(G$1:G856))</f>
        <v/>
      </c>
      <c r="I856" s="29" t="str">
        <f t="shared" si="42"/>
        <v/>
      </c>
      <c r="J856" s="28" t="str">
        <f ca="1">_xlfn.IFNA(INDEX(Paskola_LNT!$I$2:$I$1000,MATCH(INV_Lentele!B856,Paskola_LNT!$B$2:$B$1000,0)),IF(AND(J855&lt;&gt;"",A856&lt;&gt;""),J855,""))</f>
        <v/>
      </c>
    </row>
    <row r="857" spans="1:10" x14ac:dyDescent="0.25">
      <c r="A857" s="16" t="str">
        <f>IF(I856="","",IF(A856&gt;='Investicijų skaičiuoklė'!$E$9*p,"",A856+1))</f>
        <v/>
      </c>
      <c r="B857" s="27" t="str">
        <f>IF(A857="","",IF(p=52,B856+7,IF(p=26,B856+14,IF(p=24,IF(MOD(A857,2)=0,EDATE('Investicijų skaičiuoklė'!$E$10,A857/2),B856+14),IF(DAY(DATE(YEAR('Investicijų skaičiuoklė'!$E$10),MONTH('Investicijų skaičiuoklė'!$E$10)+(A857-1)*(12/p),DAY('Investicijų skaičiuoklė'!$E$10)))&lt;&gt;DAY('Investicijų skaičiuoklė'!$E$10),DATE(YEAR('Investicijų skaičiuoklė'!$E$10),MONTH('Investicijų skaičiuoklė'!$E$10)+A857*(12/p)+1,0),DATE(YEAR('Investicijų skaičiuoklė'!$E$10),MONTH('Investicijų skaičiuoklė'!$E$10)+A857*(12/p),DAY('Investicijų skaičiuoklė'!$E$10)))))))</f>
        <v/>
      </c>
      <c r="C857" s="29" t="str">
        <f t="shared" si="40"/>
        <v/>
      </c>
      <c r="D857" s="29" t="str">
        <f t="shared" si="41"/>
        <v/>
      </c>
      <c r="E857" s="29" t="str">
        <f>IF(A857="","",A+SUM($D$2:D856))</f>
        <v/>
      </c>
      <c r="F857" s="29" t="str">
        <f>IF(A857="","",SUM(D$1:D857)+PV)</f>
        <v/>
      </c>
      <c r="G857" s="29" t="str">
        <f>IF(A857="","",IF(INV_Parinktys!$B$17=INV_Parinktys!$A$10,I856*( (1+rate)^(B857-B856)-1 ),I856*rate))</f>
        <v/>
      </c>
      <c r="H857" s="29" t="str">
        <f>IF(D857="","",SUM(G$1:G857))</f>
        <v/>
      </c>
      <c r="I857" s="29" t="str">
        <f t="shared" si="42"/>
        <v/>
      </c>
      <c r="J857" s="28" t="str">
        <f ca="1">_xlfn.IFNA(INDEX(Paskola_LNT!$I$2:$I$1000,MATCH(INV_Lentele!B857,Paskola_LNT!$B$2:$B$1000,0)),IF(AND(J856&lt;&gt;"",A857&lt;&gt;""),J856,""))</f>
        <v/>
      </c>
    </row>
    <row r="858" spans="1:10" x14ac:dyDescent="0.25">
      <c r="A858" s="16" t="str">
        <f>IF(I857="","",IF(A857&gt;='Investicijų skaičiuoklė'!$E$9*p,"",A857+1))</f>
        <v/>
      </c>
      <c r="B858" s="27" t="str">
        <f>IF(A858="","",IF(p=52,B857+7,IF(p=26,B857+14,IF(p=24,IF(MOD(A858,2)=0,EDATE('Investicijų skaičiuoklė'!$E$10,A858/2),B857+14),IF(DAY(DATE(YEAR('Investicijų skaičiuoklė'!$E$10),MONTH('Investicijų skaičiuoklė'!$E$10)+(A858-1)*(12/p),DAY('Investicijų skaičiuoklė'!$E$10)))&lt;&gt;DAY('Investicijų skaičiuoklė'!$E$10),DATE(YEAR('Investicijų skaičiuoklė'!$E$10),MONTH('Investicijų skaičiuoklė'!$E$10)+A858*(12/p)+1,0),DATE(YEAR('Investicijų skaičiuoklė'!$E$10),MONTH('Investicijų skaičiuoklė'!$E$10)+A858*(12/p),DAY('Investicijų skaičiuoklė'!$E$10)))))))</f>
        <v/>
      </c>
      <c r="C858" s="29" t="str">
        <f t="shared" si="40"/>
        <v/>
      </c>
      <c r="D858" s="29" t="str">
        <f t="shared" si="41"/>
        <v/>
      </c>
      <c r="E858" s="29" t="str">
        <f>IF(A858="","",A+SUM($D$2:D857))</f>
        <v/>
      </c>
      <c r="F858" s="29" t="str">
        <f>IF(A858="","",SUM(D$1:D858)+PV)</f>
        <v/>
      </c>
      <c r="G858" s="29" t="str">
        <f>IF(A858="","",IF(INV_Parinktys!$B$17=INV_Parinktys!$A$10,I857*( (1+rate)^(B858-B857)-1 ),I857*rate))</f>
        <v/>
      </c>
      <c r="H858" s="29" t="str">
        <f>IF(D858="","",SUM(G$1:G858))</f>
        <v/>
      </c>
      <c r="I858" s="29" t="str">
        <f t="shared" si="42"/>
        <v/>
      </c>
      <c r="J858" s="28" t="str">
        <f ca="1">_xlfn.IFNA(INDEX(Paskola_LNT!$I$2:$I$1000,MATCH(INV_Lentele!B858,Paskola_LNT!$B$2:$B$1000,0)),IF(AND(J857&lt;&gt;"",A858&lt;&gt;""),J857,""))</f>
        <v/>
      </c>
    </row>
    <row r="859" spans="1:10" x14ac:dyDescent="0.25">
      <c r="A859" s="16" t="str">
        <f>IF(I858="","",IF(A858&gt;='Investicijų skaičiuoklė'!$E$9*p,"",A858+1))</f>
        <v/>
      </c>
      <c r="B859" s="27" t="str">
        <f>IF(A859="","",IF(p=52,B858+7,IF(p=26,B858+14,IF(p=24,IF(MOD(A859,2)=0,EDATE('Investicijų skaičiuoklė'!$E$10,A859/2),B858+14),IF(DAY(DATE(YEAR('Investicijų skaičiuoklė'!$E$10),MONTH('Investicijų skaičiuoklė'!$E$10)+(A859-1)*(12/p),DAY('Investicijų skaičiuoklė'!$E$10)))&lt;&gt;DAY('Investicijų skaičiuoklė'!$E$10),DATE(YEAR('Investicijų skaičiuoklė'!$E$10),MONTH('Investicijų skaičiuoklė'!$E$10)+A859*(12/p)+1,0),DATE(YEAR('Investicijų skaičiuoklė'!$E$10),MONTH('Investicijų skaičiuoklė'!$E$10)+A859*(12/p),DAY('Investicijų skaičiuoklė'!$E$10)))))))</f>
        <v/>
      </c>
      <c r="C859" s="29" t="str">
        <f t="shared" si="40"/>
        <v/>
      </c>
      <c r="D859" s="29" t="str">
        <f t="shared" si="41"/>
        <v/>
      </c>
      <c r="E859" s="29" t="str">
        <f>IF(A859="","",A+SUM($D$2:D858))</f>
        <v/>
      </c>
      <c r="F859" s="29" t="str">
        <f>IF(A859="","",SUM(D$1:D859)+PV)</f>
        <v/>
      </c>
      <c r="G859" s="29" t="str">
        <f>IF(A859="","",IF(INV_Parinktys!$B$17=INV_Parinktys!$A$10,I858*( (1+rate)^(B859-B858)-1 ),I858*rate))</f>
        <v/>
      </c>
      <c r="H859" s="29" t="str">
        <f>IF(D859="","",SUM(G$1:G859))</f>
        <v/>
      </c>
      <c r="I859" s="29" t="str">
        <f t="shared" si="42"/>
        <v/>
      </c>
      <c r="J859" s="28" t="str">
        <f ca="1">_xlfn.IFNA(INDEX(Paskola_LNT!$I$2:$I$1000,MATCH(INV_Lentele!B859,Paskola_LNT!$B$2:$B$1000,0)),IF(AND(J858&lt;&gt;"",A859&lt;&gt;""),J858,""))</f>
        <v/>
      </c>
    </row>
    <row r="860" spans="1:10" x14ac:dyDescent="0.25">
      <c r="A860" s="16" t="str">
        <f>IF(I859="","",IF(A859&gt;='Investicijų skaičiuoklė'!$E$9*p,"",A859+1))</f>
        <v/>
      </c>
      <c r="B860" s="27" t="str">
        <f>IF(A860="","",IF(p=52,B859+7,IF(p=26,B859+14,IF(p=24,IF(MOD(A860,2)=0,EDATE('Investicijų skaičiuoklė'!$E$10,A860/2),B859+14),IF(DAY(DATE(YEAR('Investicijų skaičiuoklė'!$E$10),MONTH('Investicijų skaičiuoklė'!$E$10)+(A860-1)*(12/p),DAY('Investicijų skaičiuoklė'!$E$10)))&lt;&gt;DAY('Investicijų skaičiuoklė'!$E$10),DATE(YEAR('Investicijų skaičiuoklė'!$E$10),MONTH('Investicijų skaičiuoklė'!$E$10)+A860*(12/p)+1,0),DATE(YEAR('Investicijų skaičiuoklė'!$E$10),MONTH('Investicijų skaičiuoklė'!$E$10)+A860*(12/p),DAY('Investicijų skaičiuoklė'!$E$10)))))))</f>
        <v/>
      </c>
      <c r="C860" s="29" t="str">
        <f t="shared" si="40"/>
        <v/>
      </c>
      <c r="D860" s="29" t="str">
        <f t="shared" si="41"/>
        <v/>
      </c>
      <c r="E860" s="29" t="str">
        <f>IF(A860="","",A+SUM($D$2:D859))</f>
        <v/>
      </c>
      <c r="F860" s="29" t="str">
        <f>IF(A860="","",SUM(D$1:D860)+PV)</f>
        <v/>
      </c>
      <c r="G860" s="29" t="str">
        <f>IF(A860="","",IF(INV_Parinktys!$B$17=INV_Parinktys!$A$10,I859*( (1+rate)^(B860-B859)-1 ),I859*rate))</f>
        <v/>
      </c>
      <c r="H860" s="29" t="str">
        <f>IF(D860="","",SUM(G$1:G860))</f>
        <v/>
      </c>
      <c r="I860" s="29" t="str">
        <f t="shared" si="42"/>
        <v/>
      </c>
      <c r="J860" s="28" t="str">
        <f ca="1">_xlfn.IFNA(INDEX(Paskola_LNT!$I$2:$I$1000,MATCH(INV_Lentele!B860,Paskola_LNT!$B$2:$B$1000,0)),IF(AND(J859&lt;&gt;"",A860&lt;&gt;""),J859,""))</f>
        <v/>
      </c>
    </row>
    <row r="861" spans="1:10" x14ac:dyDescent="0.25">
      <c r="A861" s="16" t="str">
        <f>IF(I860="","",IF(A860&gt;='Investicijų skaičiuoklė'!$E$9*p,"",A860+1))</f>
        <v/>
      </c>
      <c r="B861" s="27" t="str">
        <f>IF(A861="","",IF(p=52,B860+7,IF(p=26,B860+14,IF(p=24,IF(MOD(A861,2)=0,EDATE('Investicijų skaičiuoklė'!$E$10,A861/2),B860+14),IF(DAY(DATE(YEAR('Investicijų skaičiuoklė'!$E$10),MONTH('Investicijų skaičiuoklė'!$E$10)+(A861-1)*(12/p),DAY('Investicijų skaičiuoklė'!$E$10)))&lt;&gt;DAY('Investicijų skaičiuoklė'!$E$10),DATE(YEAR('Investicijų skaičiuoklė'!$E$10),MONTH('Investicijų skaičiuoklė'!$E$10)+A861*(12/p)+1,0),DATE(YEAR('Investicijų skaičiuoklė'!$E$10),MONTH('Investicijų skaičiuoklė'!$E$10)+A861*(12/p),DAY('Investicijų skaičiuoklė'!$E$10)))))))</f>
        <v/>
      </c>
      <c r="C861" s="29" t="str">
        <f t="shared" si="40"/>
        <v/>
      </c>
      <c r="D861" s="29" t="str">
        <f t="shared" si="41"/>
        <v/>
      </c>
      <c r="E861" s="29" t="str">
        <f>IF(A861="","",A+SUM($D$2:D860))</f>
        <v/>
      </c>
      <c r="F861" s="29" t="str">
        <f>IF(A861="","",SUM(D$1:D861)+PV)</f>
        <v/>
      </c>
      <c r="G861" s="29" t="str">
        <f>IF(A861="","",IF(INV_Parinktys!$B$17=INV_Parinktys!$A$10,I860*( (1+rate)^(B861-B860)-1 ),I860*rate))</f>
        <v/>
      </c>
      <c r="H861" s="29" t="str">
        <f>IF(D861="","",SUM(G$1:G861))</f>
        <v/>
      </c>
      <c r="I861" s="29" t="str">
        <f t="shared" si="42"/>
        <v/>
      </c>
      <c r="J861" s="28" t="str">
        <f ca="1">_xlfn.IFNA(INDEX(Paskola_LNT!$I$2:$I$1000,MATCH(INV_Lentele!B861,Paskola_LNT!$B$2:$B$1000,0)),IF(AND(J860&lt;&gt;"",A861&lt;&gt;""),J860,""))</f>
        <v/>
      </c>
    </row>
    <row r="862" spans="1:10" x14ac:dyDescent="0.25">
      <c r="A862" s="16" t="str">
        <f>IF(I861="","",IF(A861&gt;='Investicijų skaičiuoklė'!$E$9*p,"",A861+1))</f>
        <v/>
      </c>
      <c r="B862" s="27" t="str">
        <f>IF(A862="","",IF(p=52,B861+7,IF(p=26,B861+14,IF(p=24,IF(MOD(A862,2)=0,EDATE('Investicijų skaičiuoklė'!$E$10,A862/2),B861+14),IF(DAY(DATE(YEAR('Investicijų skaičiuoklė'!$E$10),MONTH('Investicijų skaičiuoklė'!$E$10)+(A862-1)*(12/p),DAY('Investicijų skaičiuoklė'!$E$10)))&lt;&gt;DAY('Investicijų skaičiuoklė'!$E$10),DATE(YEAR('Investicijų skaičiuoklė'!$E$10),MONTH('Investicijų skaičiuoklė'!$E$10)+A862*(12/p)+1,0),DATE(YEAR('Investicijų skaičiuoklė'!$E$10),MONTH('Investicijų skaičiuoklė'!$E$10)+A862*(12/p),DAY('Investicijų skaičiuoklė'!$E$10)))))))</f>
        <v/>
      </c>
      <c r="C862" s="29" t="str">
        <f t="shared" si="40"/>
        <v/>
      </c>
      <c r="D862" s="29" t="str">
        <f t="shared" si="41"/>
        <v/>
      </c>
      <c r="E862" s="29" t="str">
        <f>IF(A862="","",A+SUM($D$2:D861))</f>
        <v/>
      </c>
      <c r="F862" s="29" t="str">
        <f>IF(A862="","",SUM(D$1:D862)+PV)</f>
        <v/>
      </c>
      <c r="G862" s="29" t="str">
        <f>IF(A862="","",IF(INV_Parinktys!$B$17=INV_Parinktys!$A$10,I861*( (1+rate)^(B862-B861)-1 ),I861*rate))</f>
        <v/>
      </c>
      <c r="H862" s="29" t="str">
        <f>IF(D862="","",SUM(G$1:G862))</f>
        <v/>
      </c>
      <c r="I862" s="29" t="str">
        <f t="shared" si="42"/>
        <v/>
      </c>
      <c r="J862" s="28" t="str">
        <f ca="1">_xlfn.IFNA(INDEX(Paskola_LNT!$I$2:$I$1000,MATCH(INV_Lentele!B862,Paskola_LNT!$B$2:$B$1000,0)),IF(AND(J861&lt;&gt;"",A862&lt;&gt;""),J861,""))</f>
        <v/>
      </c>
    </row>
    <row r="863" spans="1:10" x14ac:dyDescent="0.25">
      <c r="A863" s="16" t="str">
        <f>IF(I862="","",IF(A862&gt;='Investicijų skaičiuoklė'!$E$9*p,"",A862+1))</f>
        <v/>
      </c>
      <c r="B863" s="27" t="str">
        <f>IF(A863="","",IF(p=52,B862+7,IF(p=26,B862+14,IF(p=24,IF(MOD(A863,2)=0,EDATE('Investicijų skaičiuoklė'!$E$10,A863/2),B862+14),IF(DAY(DATE(YEAR('Investicijų skaičiuoklė'!$E$10),MONTH('Investicijų skaičiuoklė'!$E$10)+(A863-1)*(12/p),DAY('Investicijų skaičiuoklė'!$E$10)))&lt;&gt;DAY('Investicijų skaičiuoklė'!$E$10),DATE(YEAR('Investicijų skaičiuoklė'!$E$10),MONTH('Investicijų skaičiuoklė'!$E$10)+A863*(12/p)+1,0),DATE(YEAR('Investicijų skaičiuoklė'!$E$10),MONTH('Investicijų skaičiuoklė'!$E$10)+A863*(12/p),DAY('Investicijų skaičiuoklė'!$E$10)))))))</f>
        <v/>
      </c>
      <c r="C863" s="29" t="str">
        <f t="shared" si="40"/>
        <v/>
      </c>
      <c r="D863" s="29" t="str">
        <f t="shared" si="41"/>
        <v/>
      </c>
      <c r="E863" s="29" t="str">
        <f>IF(A863="","",A+SUM($D$2:D862))</f>
        <v/>
      </c>
      <c r="F863" s="29" t="str">
        <f>IF(A863="","",SUM(D$1:D863)+PV)</f>
        <v/>
      </c>
      <c r="G863" s="29" t="str">
        <f>IF(A863="","",IF(INV_Parinktys!$B$17=INV_Parinktys!$A$10,I862*( (1+rate)^(B863-B862)-1 ),I862*rate))</f>
        <v/>
      </c>
      <c r="H863" s="29" t="str">
        <f>IF(D863="","",SUM(G$1:G863))</f>
        <v/>
      </c>
      <c r="I863" s="29" t="str">
        <f t="shared" si="42"/>
        <v/>
      </c>
      <c r="J863" s="28" t="str">
        <f ca="1">_xlfn.IFNA(INDEX(Paskola_LNT!$I$2:$I$1000,MATCH(INV_Lentele!B863,Paskola_LNT!$B$2:$B$1000,0)),IF(AND(J862&lt;&gt;"",A863&lt;&gt;""),J862,""))</f>
        <v/>
      </c>
    </row>
    <row r="864" spans="1:10" x14ac:dyDescent="0.25">
      <c r="A864" s="16" t="str">
        <f>IF(I863="","",IF(A863&gt;='Investicijų skaičiuoklė'!$E$9*p,"",A863+1))</f>
        <v/>
      </c>
      <c r="B864" s="27" t="str">
        <f>IF(A864="","",IF(p=52,B863+7,IF(p=26,B863+14,IF(p=24,IF(MOD(A864,2)=0,EDATE('Investicijų skaičiuoklė'!$E$10,A864/2),B863+14),IF(DAY(DATE(YEAR('Investicijų skaičiuoklė'!$E$10),MONTH('Investicijų skaičiuoklė'!$E$10)+(A864-1)*(12/p),DAY('Investicijų skaičiuoklė'!$E$10)))&lt;&gt;DAY('Investicijų skaičiuoklė'!$E$10),DATE(YEAR('Investicijų skaičiuoklė'!$E$10),MONTH('Investicijų skaičiuoklė'!$E$10)+A864*(12/p)+1,0),DATE(YEAR('Investicijų skaičiuoklė'!$E$10),MONTH('Investicijų skaičiuoklė'!$E$10)+A864*(12/p),DAY('Investicijų skaičiuoklė'!$E$10)))))))</f>
        <v/>
      </c>
      <c r="C864" s="29" t="str">
        <f t="shared" si="40"/>
        <v/>
      </c>
      <c r="D864" s="29" t="str">
        <f t="shared" si="41"/>
        <v/>
      </c>
      <c r="E864" s="29" t="str">
        <f>IF(A864="","",A+SUM($D$2:D863))</f>
        <v/>
      </c>
      <c r="F864" s="29" t="str">
        <f>IF(A864="","",SUM(D$1:D864)+PV)</f>
        <v/>
      </c>
      <c r="G864" s="29" t="str">
        <f>IF(A864="","",IF(INV_Parinktys!$B$17=INV_Parinktys!$A$10,I863*( (1+rate)^(B864-B863)-1 ),I863*rate))</f>
        <v/>
      </c>
      <c r="H864" s="29" t="str">
        <f>IF(D864="","",SUM(G$1:G864))</f>
        <v/>
      </c>
      <c r="I864" s="29" t="str">
        <f t="shared" si="42"/>
        <v/>
      </c>
      <c r="J864" s="28" t="str">
        <f ca="1">_xlfn.IFNA(INDEX(Paskola_LNT!$I$2:$I$1000,MATCH(INV_Lentele!B864,Paskola_LNT!$B$2:$B$1000,0)),IF(AND(J863&lt;&gt;"",A864&lt;&gt;""),J863,""))</f>
        <v/>
      </c>
    </row>
    <row r="865" spans="1:10" x14ac:dyDescent="0.25">
      <c r="A865" s="16" t="str">
        <f>IF(I864="","",IF(A864&gt;='Investicijų skaičiuoklė'!$E$9*p,"",A864+1))</f>
        <v/>
      </c>
      <c r="B865" s="27" t="str">
        <f>IF(A865="","",IF(p=52,B864+7,IF(p=26,B864+14,IF(p=24,IF(MOD(A865,2)=0,EDATE('Investicijų skaičiuoklė'!$E$10,A865/2),B864+14),IF(DAY(DATE(YEAR('Investicijų skaičiuoklė'!$E$10),MONTH('Investicijų skaičiuoklė'!$E$10)+(A865-1)*(12/p),DAY('Investicijų skaičiuoklė'!$E$10)))&lt;&gt;DAY('Investicijų skaičiuoklė'!$E$10),DATE(YEAR('Investicijų skaičiuoklė'!$E$10),MONTH('Investicijų skaičiuoklė'!$E$10)+A865*(12/p)+1,0),DATE(YEAR('Investicijų skaičiuoklė'!$E$10),MONTH('Investicijų skaičiuoklė'!$E$10)+A865*(12/p),DAY('Investicijų skaičiuoklė'!$E$10)))))))</f>
        <v/>
      </c>
      <c r="C865" s="29" t="str">
        <f t="shared" si="40"/>
        <v/>
      </c>
      <c r="D865" s="29" t="str">
        <f t="shared" si="41"/>
        <v/>
      </c>
      <c r="E865" s="29" t="str">
        <f>IF(A865="","",A+SUM($D$2:D864))</f>
        <v/>
      </c>
      <c r="F865" s="29" t="str">
        <f>IF(A865="","",SUM(D$1:D865)+PV)</f>
        <v/>
      </c>
      <c r="G865" s="29" t="str">
        <f>IF(A865="","",IF(INV_Parinktys!$B$17=INV_Parinktys!$A$10,I864*( (1+rate)^(B865-B864)-1 ),I864*rate))</f>
        <v/>
      </c>
      <c r="H865" s="29" t="str">
        <f>IF(D865="","",SUM(G$1:G865))</f>
        <v/>
      </c>
      <c r="I865" s="29" t="str">
        <f t="shared" si="42"/>
        <v/>
      </c>
      <c r="J865" s="28" t="str">
        <f ca="1">_xlfn.IFNA(INDEX(Paskola_LNT!$I$2:$I$1000,MATCH(INV_Lentele!B865,Paskola_LNT!$B$2:$B$1000,0)),IF(AND(J864&lt;&gt;"",A865&lt;&gt;""),J864,""))</f>
        <v/>
      </c>
    </row>
    <row r="866" spans="1:10" x14ac:dyDescent="0.25">
      <c r="A866" s="16" t="str">
        <f>IF(I865="","",IF(A865&gt;='Investicijų skaičiuoklė'!$E$9*p,"",A865+1))</f>
        <v/>
      </c>
      <c r="B866" s="27" t="str">
        <f>IF(A866="","",IF(p=52,B865+7,IF(p=26,B865+14,IF(p=24,IF(MOD(A866,2)=0,EDATE('Investicijų skaičiuoklė'!$E$10,A866/2),B865+14),IF(DAY(DATE(YEAR('Investicijų skaičiuoklė'!$E$10),MONTH('Investicijų skaičiuoklė'!$E$10)+(A866-1)*(12/p),DAY('Investicijų skaičiuoklė'!$E$10)))&lt;&gt;DAY('Investicijų skaičiuoklė'!$E$10),DATE(YEAR('Investicijų skaičiuoklė'!$E$10),MONTH('Investicijų skaičiuoklė'!$E$10)+A866*(12/p)+1,0),DATE(YEAR('Investicijų skaičiuoklė'!$E$10),MONTH('Investicijų skaičiuoklė'!$E$10)+A866*(12/p),DAY('Investicijų skaičiuoklė'!$E$10)))))))</f>
        <v/>
      </c>
      <c r="C866" s="29" t="str">
        <f t="shared" si="40"/>
        <v/>
      </c>
      <c r="D866" s="29" t="str">
        <f t="shared" si="41"/>
        <v/>
      </c>
      <c r="E866" s="29" t="str">
        <f>IF(A866="","",A+SUM($D$2:D865))</f>
        <v/>
      </c>
      <c r="F866" s="29" t="str">
        <f>IF(A866="","",SUM(D$1:D866)+PV)</f>
        <v/>
      </c>
      <c r="G866" s="29" t="str">
        <f>IF(A866="","",IF(INV_Parinktys!$B$17=INV_Parinktys!$A$10,I865*( (1+rate)^(B866-B865)-1 ),I865*rate))</f>
        <v/>
      </c>
      <c r="H866" s="29" t="str">
        <f>IF(D866="","",SUM(G$1:G866))</f>
        <v/>
      </c>
      <c r="I866" s="29" t="str">
        <f t="shared" si="42"/>
        <v/>
      </c>
      <c r="J866" s="28" t="str">
        <f ca="1">_xlfn.IFNA(INDEX(Paskola_LNT!$I$2:$I$1000,MATCH(INV_Lentele!B866,Paskola_LNT!$B$2:$B$1000,0)),IF(AND(J865&lt;&gt;"",A866&lt;&gt;""),J865,""))</f>
        <v/>
      </c>
    </row>
    <row r="867" spans="1:10" x14ac:dyDescent="0.25">
      <c r="A867" s="16" t="str">
        <f>IF(I866="","",IF(A866&gt;='Investicijų skaičiuoklė'!$E$9*p,"",A866+1))</f>
        <v/>
      </c>
      <c r="B867" s="27" t="str">
        <f>IF(A867="","",IF(p=52,B866+7,IF(p=26,B866+14,IF(p=24,IF(MOD(A867,2)=0,EDATE('Investicijų skaičiuoklė'!$E$10,A867/2),B866+14),IF(DAY(DATE(YEAR('Investicijų skaičiuoklė'!$E$10),MONTH('Investicijų skaičiuoklė'!$E$10)+(A867-1)*(12/p),DAY('Investicijų skaičiuoklė'!$E$10)))&lt;&gt;DAY('Investicijų skaičiuoklė'!$E$10),DATE(YEAR('Investicijų skaičiuoklė'!$E$10),MONTH('Investicijų skaičiuoklė'!$E$10)+A867*(12/p)+1,0),DATE(YEAR('Investicijų skaičiuoklė'!$E$10),MONTH('Investicijų skaičiuoklė'!$E$10)+A867*(12/p),DAY('Investicijų skaičiuoklė'!$E$10)))))))</f>
        <v/>
      </c>
      <c r="C867" s="29" t="str">
        <f t="shared" si="40"/>
        <v/>
      </c>
      <c r="D867" s="29" t="str">
        <f t="shared" si="41"/>
        <v/>
      </c>
      <c r="E867" s="29" t="str">
        <f>IF(A867="","",A+SUM($D$2:D866))</f>
        <v/>
      </c>
      <c r="F867" s="29" t="str">
        <f>IF(A867="","",SUM(D$1:D867)+PV)</f>
        <v/>
      </c>
      <c r="G867" s="29" t="str">
        <f>IF(A867="","",IF(INV_Parinktys!$B$17=INV_Parinktys!$A$10,I866*( (1+rate)^(B867-B866)-1 ),I866*rate))</f>
        <v/>
      </c>
      <c r="H867" s="29" t="str">
        <f>IF(D867="","",SUM(G$1:G867))</f>
        <v/>
      </c>
      <c r="I867" s="29" t="str">
        <f t="shared" si="42"/>
        <v/>
      </c>
      <c r="J867" s="28" t="str">
        <f ca="1">_xlfn.IFNA(INDEX(Paskola_LNT!$I$2:$I$1000,MATCH(INV_Lentele!B867,Paskola_LNT!$B$2:$B$1000,0)),IF(AND(J866&lt;&gt;"",A867&lt;&gt;""),J866,""))</f>
        <v/>
      </c>
    </row>
    <row r="868" spans="1:10" x14ac:dyDescent="0.25">
      <c r="A868" s="16" t="str">
        <f>IF(I867="","",IF(A867&gt;='Investicijų skaičiuoklė'!$E$9*p,"",A867+1))</f>
        <v/>
      </c>
      <c r="B868" s="27" t="str">
        <f>IF(A868="","",IF(p=52,B867+7,IF(p=26,B867+14,IF(p=24,IF(MOD(A868,2)=0,EDATE('Investicijų skaičiuoklė'!$E$10,A868/2),B867+14),IF(DAY(DATE(YEAR('Investicijų skaičiuoklė'!$E$10),MONTH('Investicijų skaičiuoklė'!$E$10)+(A868-1)*(12/p),DAY('Investicijų skaičiuoklė'!$E$10)))&lt;&gt;DAY('Investicijų skaičiuoklė'!$E$10),DATE(YEAR('Investicijų skaičiuoklė'!$E$10),MONTH('Investicijų skaičiuoklė'!$E$10)+A868*(12/p)+1,0),DATE(YEAR('Investicijų skaičiuoklė'!$E$10),MONTH('Investicijų skaičiuoklė'!$E$10)+A868*(12/p),DAY('Investicijų skaičiuoklė'!$E$10)))))))</f>
        <v/>
      </c>
      <c r="C868" s="29" t="str">
        <f t="shared" si="40"/>
        <v/>
      </c>
      <c r="D868" s="29" t="str">
        <f t="shared" si="41"/>
        <v/>
      </c>
      <c r="E868" s="29" t="str">
        <f>IF(A868="","",A+SUM($D$2:D867))</f>
        <v/>
      </c>
      <c r="F868" s="29" t="str">
        <f>IF(A868="","",SUM(D$1:D868)+PV)</f>
        <v/>
      </c>
      <c r="G868" s="29" t="str">
        <f>IF(A868="","",IF(INV_Parinktys!$B$17=INV_Parinktys!$A$10,I867*( (1+rate)^(B868-B867)-1 ),I867*rate))</f>
        <v/>
      </c>
      <c r="H868" s="29" t="str">
        <f>IF(D868="","",SUM(G$1:G868))</f>
        <v/>
      </c>
      <c r="I868" s="29" t="str">
        <f t="shared" si="42"/>
        <v/>
      </c>
      <c r="J868" s="28" t="str">
        <f ca="1">_xlfn.IFNA(INDEX(Paskola_LNT!$I$2:$I$1000,MATCH(INV_Lentele!B868,Paskola_LNT!$B$2:$B$1000,0)),IF(AND(J867&lt;&gt;"",A868&lt;&gt;""),J867,""))</f>
        <v/>
      </c>
    </row>
    <row r="869" spans="1:10" x14ac:dyDescent="0.25">
      <c r="A869" s="16" t="str">
        <f>IF(I868="","",IF(A868&gt;='Investicijų skaičiuoklė'!$E$9*p,"",A868+1))</f>
        <v/>
      </c>
      <c r="B869" s="27" t="str">
        <f>IF(A869="","",IF(p=52,B868+7,IF(p=26,B868+14,IF(p=24,IF(MOD(A869,2)=0,EDATE('Investicijų skaičiuoklė'!$E$10,A869/2),B868+14),IF(DAY(DATE(YEAR('Investicijų skaičiuoklė'!$E$10),MONTH('Investicijų skaičiuoklė'!$E$10)+(A869-1)*(12/p),DAY('Investicijų skaičiuoklė'!$E$10)))&lt;&gt;DAY('Investicijų skaičiuoklė'!$E$10),DATE(YEAR('Investicijų skaičiuoklė'!$E$10),MONTH('Investicijų skaičiuoklė'!$E$10)+A869*(12/p)+1,0),DATE(YEAR('Investicijų skaičiuoklė'!$E$10),MONTH('Investicijų skaičiuoklė'!$E$10)+A869*(12/p),DAY('Investicijų skaičiuoklė'!$E$10)))))))</f>
        <v/>
      </c>
      <c r="C869" s="29" t="str">
        <f t="shared" si="40"/>
        <v/>
      </c>
      <c r="D869" s="29" t="str">
        <f t="shared" si="41"/>
        <v/>
      </c>
      <c r="E869" s="29" t="str">
        <f>IF(A869="","",A+SUM($D$2:D868))</f>
        <v/>
      </c>
      <c r="F869" s="29" t="str">
        <f>IF(A869="","",SUM(D$1:D869)+PV)</f>
        <v/>
      </c>
      <c r="G869" s="29" t="str">
        <f>IF(A869="","",IF(INV_Parinktys!$B$17=INV_Parinktys!$A$10,I868*( (1+rate)^(B869-B868)-1 ),I868*rate))</f>
        <v/>
      </c>
      <c r="H869" s="29" t="str">
        <f>IF(D869="","",SUM(G$1:G869))</f>
        <v/>
      </c>
      <c r="I869" s="29" t="str">
        <f t="shared" si="42"/>
        <v/>
      </c>
      <c r="J869" s="28" t="str">
        <f ca="1">_xlfn.IFNA(INDEX(Paskola_LNT!$I$2:$I$1000,MATCH(INV_Lentele!B869,Paskola_LNT!$B$2:$B$1000,0)),IF(AND(J868&lt;&gt;"",A869&lt;&gt;""),J868,""))</f>
        <v/>
      </c>
    </row>
    <row r="870" spans="1:10" x14ac:dyDescent="0.25">
      <c r="A870" s="16" t="str">
        <f>IF(I869="","",IF(A869&gt;='Investicijų skaičiuoklė'!$E$9*p,"",A869+1))</f>
        <v/>
      </c>
      <c r="B870" s="27" t="str">
        <f>IF(A870="","",IF(p=52,B869+7,IF(p=26,B869+14,IF(p=24,IF(MOD(A870,2)=0,EDATE('Investicijų skaičiuoklė'!$E$10,A870/2),B869+14),IF(DAY(DATE(YEAR('Investicijų skaičiuoklė'!$E$10),MONTH('Investicijų skaičiuoklė'!$E$10)+(A870-1)*(12/p),DAY('Investicijų skaičiuoklė'!$E$10)))&lt;&gt;DAY('Investicijų skaičiuoklė'!$E$10),DATE(YEAR('Investicijų skaičiuoklė'!$E$10),MONTH('Investicijų skaičiuoklė'!$E$10)+A870*(12/p)+1,0),DATE(YEAR('Investicijų skaičiuoklė'!$E$10),MONTH('Investicijų skaičiuoklė'!$E$10)+A870*(12/p),DAY('Investicijų skaičiuoklė'!$E$10)))))))</f>
        <v/>
      </c>
      <c r="C870" s="29" t="str">
        <f t="shared" si="40"/>
        <v/>
      </c>
      <c r="D870" s="29" t="str">
        <f t="shared" si="41"/>
        <v/>
      </c>
      <c r="E870" s="29" t="str">
        <f>IF(A870="","",A+SUM($D$2:D869))</f>
        <v/>
      </c>
      <c r="F870" s="29" t="str">
        <f>IF(A870="","",SUM(D$1:D870)+PV)</f>
        <v/>
      </c>
      <c r="G870" s="29" t="str">
        <f>IF(A870="","",IF(INV_Parinktys!$B$17=INV_Parinktys!$A$10,I869*( (1+rate)^(B870-B869)-1 ),I869*rate))</f>
        <v/>
      </c>
      <c r="H870" s="29" t="str">
        <f>IF(D870="","",SUM(G$1:G870))</f>
        <v/>
      </c>
      <c r="I870" s="29" t="str">
        <f t="shared" si="42"/>
        <v/>
      </c>
      <c r="J870" s="28" t="str">
        <f ca="1">_xlfn.IFNA(INDEX(Paskola_LNT!$I$2:$I$1000,MATCH(INV_Lentele!B870,Paskola_LNT!$B$2:$B$1000,0)),IF(AND(J869&lt;&gt;"",A870&lt;&gt;""),J869,""))</f>
        <v/>
      </c>
    </row>
    <row r="871" spans="1:10" x14ac:dyDescent="0.25">
      <c r="A871" s="16" t="str">
        <f>IF(I870="","",IF(A870&gt;='Investicijų skaičiuoklė'!$E$9*p,"",A870+1))</f>
        <v/>
      </c>
      <c r="B871" s="27" t="str">
        <f>IF(A871="","",IF(p=52,B870+7,IF(p=26,B870+14,IF(p=24,IF(MOD(A871,2)=0,EDATE('Investicijų skaičiuoklė'!$E$10,A871/2),B870+14),IF(DAY(DATE(YEAR('Investicijų skaičiuoklė'!$E$10),MONTH('Investicijų skaičiuoklė'!$E$10)+(A871-1)*(12/p),DAY('Investicijų skaičiuoklė'!$E$10)))&lt;&gt;DAY('Investicijų skaičiuoklė'!$E$10),DATE(YEAR('Investicijų skaičiuoklė'!$E$10),MONTH('Investicijų skaičiuoklė'!$E$10)+A871*(12/p)+1,0),DATE(YEAR('Investicijų skaičiuoklė'!$E$10),MONTH('Investicijų skaičiuoklė'!$E$10)+A871*(12/p),DAY('Investicijų skaičiuoklė'!$E$10)))))))</f>
        <v/>
      </c>
      <c r="C871" s="29" t="str">
        <f t="shared" si="40"/>
        <v/>
      </c>
      <c r="D871" s="29" t="str">
        <f t="shared" si="41"/>
        <v/>
      </c>
      <c r="E871" s="29" t="str">
        <f>IF(A871="","",A+SUM($D$2:D870))</f>
        <v/>
      </c>
      <c r="F871" s="29" t="str">
        <f>IF(A871="","",SUM(D$1:D871)+PV)</f>
        <v/>
      </c>
      <c r="G871" s="29" t="str">
        <f>IF(A871="","",IF(INV_Parinktys!$B$17=INV_Parinktys!$A$10,I870*( (1+rate)^(B871-B870)-1 ),I870*rate))</f>
        <v/>
      </c>
      <c r="H871" s="29" t="str">
        <f>IF(D871="","",SUM(G$1:G871))</f>
        <v/>
      </c>
      <c r="I871" s="29" t="str">
        <f t="shared" si="42"/>
        <v/>
      </c>
      <c r="J871" s="28" t="str">
        <f ca="1">_xlfn.IFNA(INDEX(Paskola_LNT!$I$2:$I$1000,MATCH(INV_Lentele!B871,Paskola_LNT!$B$2:$B$1000,0)),IF(AND(J870&lt;&gt;"",A871&lt;&gt;""),J870,""))</f>
        <v/>
      </c>
    </row>
    <row r="872" spans="1:10" x14ac:dyDescent="0.25">
      <c r="A872" s="16" t="str">
        <f>IF(I871="","",IF(A871&gt;='Investicijų skaičiuoklė'!$E$9*p,"",A871+1))</f>
        <v/>
      </c>
      <c r="B872" s="27" t="str">
        <f>IF(A872="","",IF(p=52,B871+7,IF(p=26,B871+14,IF(p=24,IF(MOD(A872,2)=0,EDATE('Investicijų skaičiuoklė'!$E$10,A872/2),B871+14),IF(DAY(DATE(YEAR('Investicijų skaičiuoklė'!$E$10),MONTH('Investicijų skaičiuoklė'!$E$10)+(A872-1)*(12/p),DAY('Investicijų skaičiuoklė'!$E$10)))&lt;&gt;DAY('Investicijų skaičiuoklė'!$E$10),DATE(YEAR('Investicijų skaičiuoklė'!$E$10),MONTH('Investicijų skaičiuoklė'!$E$10)+A872*(12/p)+1,0),DATE(YEAR('Investicijų skaičiuoklė'!$E$10),MONTH('Investicijų skaičiuoklė'!$E$10)+A872*(12/p),DAY('Investicijų skaičiuoklė'!$E$10)))))))</f>
        <v/>
      </c>
      <c r="C872" s="29" t="str">
        <f t="shared" si="40"/>
        <v/>
      </c>
      <c r="D872" s="29" t="str">
        <f t="shared" si="41"/>
        <v/>
      </c>
      <c r="E872" s="29" t="str">
        <f>IF(A872="","",A+SUM($D$2:D871))</f>
        <v/>
      </c>
      <c r="F872" s="29" t="str">
        <f>IF(A872="","",SUM(D$1:D872)+PV)</f>
        <v/>
      </c>
      <c r="G872" s="29" t="str">
        <f>IF(A872="","",IF(INV_Parinktys!$B$17=INV_Parinktys!$A$10,I871*( (1+rate)^(B872-B871)-1 ),I871*rate))</f>
        <v/>
      </c>
      <c r="H872" s="29" t="str">
        <f>IF(D872="","",SUM(G$1:G872))</f>
        <v/>
      </c>
      <c r="I872" s="29" t="str">
        <f t="shared" si="42"/>
        <v/>
      </c>
      <c r="J872" s="28" t="str">
        <f ca="1">_xlfn.IFNA(INDEX(Paskola_LNT!$I$2:$I$1000,MATCH(INV_Lentele!B872,Paskola_LNT!$B$2:$B$1000,0)),IF(AND(J871&lt;&gt;"",A872&lt;&gt;""),J871,""))</f>
        <v/>
      </c>
    </row>
    <row r="873" spans="1:10" x14ac:dyDescent="0.25">
      <c r="A873" s="16" t="str">
        <f>IF(I872="","",IF(A872&gt;='Investicijų skaičiuoklė'!$E$9*p,"",A872+1))</f>
        <v/>
      </c>
      <c r="B873" s="27" t="str">
        <f>IF(A873="","",IF(p=52,B872+7,IF(p=26,B872+14,IF(p=24,IF(MOD(A873,2)=0,EDATE('Investicijų skaičiuoklė'!$E$10,A873/2),B872+14),IF(DAY(DATE(YEAR('Investicijų skaičiuoklė'!$E$10),MONTH('Investicijų skaičiuoklė'!$E$10)+(A873-1)*(12/p),DAY('Investicijų skaičiuoklė'!$E$10)))&lt;&gt;DAY('Investicijų skaičiuoklė'!$E$10),DATE(YEAR('Investicijų skaičiuoklė'!$E$10),MONTH('Investicijų skaičiuoklė'!$E$10)+A873*(12/p)+1,0),DATE(YEAR('Investicijų skaičiuoklė'!$E$10),MONTH('Investicijų skaičiuoklė'!$E$10)+A873*(12/p),DAY('Investicijų skaičiuoklė'!$E$10)))))))</f>
        <v/>
      </c>
      <c r="C873" s="29" t="str">
        <f t="shared" si="40"/>
        <v/>
      </c>
      <c r="D873" s="29" t="str">
        <f t="shared" si="41"/>
        <v/>
      </c>
      <c r="E873" s="29" t="str">
        <f>IF(A873="","",A+SUM($D$2:D872))</f>
        <v/>
      </c>
      <c r="F873" s="29" t="str">
        <f>IF(A873="","",SUM(D$1:D873)+PV)</f>
        <v/>
      </c>
      <c r="G873" s="29" t="str">
        <f>IF(A873="","",IF(INV_Parinktys!$B$17=INV_Parinktys!$A$10,I872*( (1+rate)^(B873-B872)-1 ),I872*rate))</f>
        <v/>
      </c>
      <c r="H873" s="29" t="str">
        <f>IF(D873="","",SUM(G$1:G873))</f>
        <v/>
      </c>
      <c r="I873" s="29" t="str">
        <f t="shared" si="42"/>
        <v/>
      </c>
      <c r="J873" s="28" t="str">
        <f ca="1">_xlfn.IFNA(INDEX(Paskola_LNT!$I$2:$I$1000,MATCH(INV_Lentele!B873,Paskola_LNT!$B$2:$B$1000,0)),IF(AND(J872&lt;&gt;"",A873&lt;&gt;""),J872,""))</f>
        <v/>
      </c>
    </row>
    <row r="874" spans="1:10" x14ac:dyDescent="0.25">
      <c r="A874" s="16" t="str">
        <f>IF(I873="","",IF(A873&gt;='Investicijų skaičiuoklė'!$E$9*p,"",A873+1))</f>
        <v/>
      </c>
      <c r="B874" s="27" t="str">
        <f>IF(A874="","",IF(p=52,B873+7,IF(p=26,B873+14,IF(p=24,IF(MOD(A874,2)=0,EDATE('Investicijų skaičiuoklė'!$E$10,A874/2),B873+14),IF(DAY(DATE(YEAR('Investicijų skaičiuoklė'!$E$10),MONTH('Investicijų skaičiuoklė'!$E$10)+(A874-1)*(12/p),DAY('Investicijų skaičiuoklė'!$E$10)))&lt;&gt;DAY('Investicijų skaičiuoklė'!$E$10),DATE(YEAR('Investicijų skaičiuoklė'!$E$10),MONTH('Investicijų skaičiuoklė'!$E$10)+A874*(12/p)+1,0),DATE(YEAR('Investicijų skaičiuoklė'!$E$10),MONTH('Investicijų skaičiuoklė'!$E$10)+A874*(12/p),DAY('Investicijų skaičiuoklė'!$E$10)))))))</f>
        <v/>
      </c>
      <c r="C874" s="29" t="str">
        <f t="shared" si="40"/>
        <v/>
      </c>
      <c r="D874" s="29" t="str">
        <f t="shared" si="41"/>
        <v/>
      </c>
      <c r="E874" s="29" t="str">
        <f>IF(A874="","",A+SUM($D$2:D873))</f>
        <v/>
      </c>
      <c r="F874" s="29" t="str">
        <f>IF(A874="","",SUM(D$1:D874)+PV)</f>
        <v/>
      </c>
      <c r="G874" s="29" t="str">
        <f>IF(A874="","",IF(INV_Parinktys!$B$17=INV_Parinktys!$A$10,I873*( (1+rate)^(B874-B873)-1 ),I873*rate))</f>
        <v/>
      </c>
      <c r="H874" s="29" t="str">
        <f>IF(D874="","",SUM(G$1:G874))</f>
        <v/>
      </c>
      <c r="I874" s="29" t="str">
        <f t="shared" si="42"/>
        <v/>
      </c>
      <c r="J874" s="28" t="str">
        <f ca="1">_xlfn.IFNA(INDEX(Paskola_LNT!$I$2:$I$1000,MATCH(INV_Lentele!B874,Paskola_LNT!$B$2:$B$1000,0)),IF(AND(J873&lt;&gt;"",A874&lt;&gt;""),J873,""))</f>
        <v/>
      </c>
    </row>
    <row r="875" spans="1:10" x14ac:dyDescent="0.25">
      <c r="A875" s="16" t="str">
        <f>IF(I874="","",IF(A874&gt;='Investicijų skaičiuoklė'!$E$9*p,"",A874+1))</f>
        <v/>
      </c>
      <c r="B875" s="27" t="str">
        <f>IF(A875="","",IF(p=52,B874+7,IF(p=26,B874+14,IF(p=24,IF(MOD(A875,2)=0,EDATE('Investicijų skaičiuoklė'!$E$10,A875/2),B874+14),IF(DAY(DATE(YEAR('Investicijų skaičiuoklė'!$E$10),MONTH('Investicijų skaičiuoklė'!$E$10)+(A875-1)*(12/p),DAY('Investicijų skaičiuoklė'!$E$10)))&lt;&gt;DAY('Investicijų skaičiuoklė'!$E$10),DATE(YEAR('Investicijų skaičiuoklė'!$E$10),MONTH('Investicijų skaičiuoklė'!$E$10)+A875*(12/p)+1,0),DATE(YEAR('Investicijų skaičiuoklė'!$E$10),MONTH('Investicijų skaičiuoklė'!$E$10)+A875*(12/p),DAY('Investicijų skaičiuoklė'!$E$10)))))))</f>
        <v/>
      </c>
      <c r="C875" s="29" t="str">
        <f t="shared" si="40"/>
        <v/>
      </c>
      <c r="D875" s="29" t="str">
        <f t="shared" si="41"/>
        <v/>
      </c>
      <c r="E875" s="29" t="str">
        <f>IF(A875="","",A+SUM($D$2:D874))</f>
        <v/>
      </c>
      <c r="F875" s="29" t="str">
        <f>IF(A875="","",SUM(D$1:D875)+PV)</f>
        <v/>
      </c>
      <c r="G875" s="29" t="str">
        <f>IF(A875="","",IF(INV_Parinktys!$B$17=INV_Parinktys!$A$10,I874*( (1+rate)^(B875-B874)-1 ),I874*rate))</f>
        <v/>
      </c>
      <c r="H875" s="29" t="str">
        <f>IF(D875="","",SUM(G$1:G875))</f>
        <v/>
      </c>
      <c r="I875" s="29" t="str">
        <f t="shared" si="42"/>
        <v/>
      </c>
      <c r="J875" s="28" t="str">
        <f ca="1">_xlfn.IFNA(INDEX(Paskola_LNT!$I$2:$I$1000,MATCH(INV_Lentele!B875,Paskola_LNT!$B$2:$B$1000,0)),IF(AND(J874&lt;&gt;"",A875&lt;&gt;""),J874,""))</f>
        <v/>
      </c>
    </row>
    <row r="876" spans="1:10" x14ac:dyDescent="0.25">
      <c r="A876" s="16" t="str">
        <f>IF(I875="","",IF(A875&gt;='Investicijų skaičiuoklė'!$E$9*p,"",A875+1))</f>
        <v/>
      </c>
      <c r="B876" s="27" t="str">
        <f>IF(A876="","",IF(p=52,B875+7,IF(p=26,B875+14,IF(p=24,IF(MOD(A876,2)=0,EDATE('Investicijų skaičiuoklė'!$E$10,A876/2),B875+14),IF(DAY(DATE(YEAR('Investicijų skaičiuoklė'!$E$10),MONTH('Investicijų skaičiuoklė'!$E$10)+(A876-1)*(12/p),DAY('Investicijų skaičiuoklė'!$E$10)))&lt;&gt;DAY('Investicijų skaičiuoklė'!$E$10),DATE(YEAR('Investicijų skaičiuoklė'!$E$10),MONTH('Investicijų skaičiuoklė'!$E$10)+A876*(12/p)+1,0),DATE(YEAR('Investicijų skaičiuoklė'!$E$10),MONTH('Investicijų skaičiuoklė'!$E$10)+A876*(12/p),DAY('Investicijų skaičiuoklė'!$E$10)))))))</f>
        <v/>
      </c>
      <c r="C876" s="29" t="str">
        <f t="shared" si="40"/>
        <v/>
      </c>
      <c r="D876" s="29" t="str">
        <f t="shared" si="41"/>
        <v/>
      </c>
      <c r="E876" s="29" t="str">
        <f>IF(A876="","",A+SUM($D$2:D875))</f>
        <v/>
      </c>
      <c r="F876" s="29" t="str">
        <f>IF(A876="","",SUM(D$1:D876)+PV)</f>
        <v/>
      </c>
      <c r="G876" s="29" t="str">
        <f>IF(A876="","",IF(INV_Parinktys!$B$17=INV_Parinktys!$A$10,I875*( (1+rate)^(B876-B875)-1 ),I875*rate))</f>
        <v/>
      </c>
      <c r="H876" s="29" t="str">
        <f>IF(D876="","",SUM(G$1:G876))</f>
        <v/>
      </c>
      <c r="I876" s="29" t="str">
        <f t="shared" si="42"/>
        <v/>
      </c>
      <c r="J876" s="28" t="str">
        <f ca="1">_xlfn.IFNA(INDEX(Paskola_LNT!$I$2:$I$1000,MATCH(INV_Lentele!B876,Paskola_LNT!$B$2:$B$1000,0)),IF(AND(J875&lt;&gt;"",A876&lt;&gt;""),J875,""))</f>
        <v/>
      </c>
    </row>
    <row r="877" spans="1:10" x14ac:dyDescent="0.25">
      <c r="A877" s="16" t="str">
        <f>IF(I876="","",IF(A876&gt;='Investicijų skaičiuoklė'!$E$9*p,"",A876+1))</f>
        <v/>
      </c>
      <c r="B877" s="27" t="str">
        <f>IF(A877="","",IF(p=52,B876+7,IF(p=26,B876+14,IF(p=24,IF(MOD(A877,2)=0,EDATE('Investicijų skaičiuoklė'!$E$10,A877/2),B876+14),IF(DAY(DATE(YEAR('Investicijų skaičiuoklė'!$E$10),MONTH('Investicijų skaičiuoklė'!$E$10)+(A877-1)*(12/p),DAY('Investicijų skaičiuoklė'!$E$10)))&lt;&gt;DAY('Investicijų skaičiuoklė'!$E$10),DATE(YEAR('Investicijų skaičiuoklė'!$E$10),MONTH('Investicijų skaičiuoklė'!$E$10)+A877*(12/p)+1,0),DATE(YEAR('Investicijų skaičiuoklė'!$E$10),MONTH('Investicijų skaičiuoklė'!$E$10)+A877*(12/p),DAY('Investicijų skaičiuoklė'!$E$10)))))))</f>
        <v/>
      </c>
      <c r="C877" s="29" t="str">
        <f t="shared" si="40"/>
        <v/>
      </c>
      <c r="D877" s="29" t="str">
        <f t="shared" si="41"/>
        <v/>
      </c>
      <c r="E877" s="29" t="str">
        <f>IF(A877="","",A+SUM($D$2:D876))</f>
        <v/>
      </c>
      <c r="F877" s="29" t="str">
        <f>IF(A877="","",SUM(D$1:D877)+PV)</f>
        <v/>
      </c>
      <c r="G877" s="29" t="str">
        <f>IF(A877="","",IF(INV_Parinktys!$B$17=INV_Parinktys!$A$10,I876*( (1+rate)^(B877-B876)-1 ),I876*rate))</f>
        <v/>
      </c>
      <c r="H877" s="29" t="str">
        <f>IF(D877="","",SUM(G$1:G877))</f>
        <v/>
      </c>
      <c r="I877" s="29" t="str">
        <f t="shared" si="42"/>
        <v/>
      </c>
      <c r="J877" s="28" t="str">
        <f ca="1">_xlfn.IFNA(INDEX(Paskola_LNT!$I$2:$I$1000,MATCH(INV_Lentele!B877,Paskola_LNT!$B$2:$B$1000,0)),IF(AND(J876&lt;&gt;"",A877&lt;&gt;""),J876,""))</f>
        <v/>
      </c>
    </row>
    <row r="878" spans="1:10" x14ac:dyDescent="0.25">
      <c r="A878" s="16" t="str">
        <f>IF(I877="","",IF(A877&gt;='Investicijų skaičiuoklė'!$E$9*p,"",A877+1))</f>
        <v/>
      </c>
      <c r="B878" s="27" t="str">
        <f>IF(A878="","",IF(p=52,B877+7,IF(p=26,B877+14,IF(p=24,IF(MOD(A878,2)=0,EDATE('Investicijų skaičiuoklė'!$E$10,A878/2),B877+14),IF(DAY(DATE(YEAR('Investicijų skaičiuoklė'!$E$10),MONTH('Investicijų skaičiuoklė'!$E$10)+(A878-1)*(12/p),DAY('Investicijų skaičiuoklė'!$E$10)))&lt;&gt;DAY('Investicijų skaičiuoklė'!$E$10),DATE(YEAR('Investicijų skaičiuoklė'!$E$10),MONTH('Investicijų skaičiuoklė'!$E$10)+A878*(12/p)+1,0),DATE(YEAR('Investicijų skaičiuoklė'!$E$10),MONTH('Investicijų skaičiuoklė'!$E$10)+A878*(12/p),DAY('Investicijų skaičiuoklė'!$E$10)))))))</f>
        <v/>
      </c>
      <c r="C878" s="29" t="str">
        <f t="shared" si="40"/>
        <v/>
      </c>
      <c r="D878" s="29" t="str">
        <f t="shared" si="41"/>
        <v/>
      </c>
      <c r="E878" s="29" t="str">
        <f>IF(A878="","",A+SUM($D$2:D877))</f>
        <v/>
      </c>
      <c r="F878" s="29" t="str">
        <f>IF(A878="","",SUM(D$1:D878)+PV)</f>
        <v/>
      </c>
      <c r="G878" s="29" t="str">
        <f>IF(A878="","",IF(INV_Parinktys!$B$17=INV_Parinktys!$A$10,I877*( (1+rate)^(B878-B877)-1 ),I877*rate))</f>
        <v/>
      </c>
      <c r="H878" s="29" t="str">
        <f>IF(D878="","",SUM(G$1:G878))</f>
        <v/>
      </c>
      <c r="I878" s="29" t="str">
        <f t="shared" si="42"/>
        <v/>
      </c>
      <c r="J878" s="28" t="str">
        <f ca="1">_xlfn.IFNA(INDEX(Paskola_LNT!$I$2:$I$1000,MATCH(INV_Lentele!B878,Paskola_LNT!$B$2:$B$1000,0)),IF(AND(J877&lt;&gt;"",A878&lt;&gt;""),J877,""))</f>
        <v/>
      </c>
    </row>
    <row r="879" spans="1:10" x14ac:dyDescent="0.25">
      <c r="A879" s="16" t="str">
        <f>IF(I878="","",IF(A878&gt;='Investicijų skaičiuoklė'!$E$9*p,"",A878+1))</f>
        <v/>
      </c>
      <c r="B879" s="27" t="str">
        <f>IF(A879="","",IF(p=52,B878+7,IF(p=26,B878+14,IF(p=24,IF(MOD(A879,2)=0,EDATE('Investicijų skaičiuoklė'!$E$10,A879/2),B878+14),IF(DAY(DATE(YEAR('Investicijų skaičiuoklė'!$E$10),MONTH('Investicijų skaičiuoklė'!$E$10)+(A879-1)*(12/p),DAY('Investicijų skaičiuoklė'!$E$10)))&lt;&gt;DAY('Investicijų skaičiuoklė'!$E$10),DATE(YEAR('Investicijų skaičiuoklė'!$E$10),MONTH('Investicijų skaičiuoklė'!$E$10)+A879*(12/p)+1,0),DATE(YEAR('Investicijų skaičiuoklė'!$E$10),MONTH('Investicijų skaičiuoklė'!$E$10)+A879*(12/p),DAY('Investicijų skaičiuoklė'!$E$10)))))))</f>
        <v/>
      </c>
      <c r="C879" s="29" t="str">
        <f t="shared" si="40"/>
        <v/>
      </c>
      <c r="D879" s="29" t="str">
        <f t="shared" si="41"/>
        <v/>
      </c>
      <c r="E879" s="29" t="str">
        <f>IF(A879="","",A+SUM($D$2:D878))</f>
        <v/>
      </c>
      <c r="F879" s="29" t="str">
        <f>IF(A879="","",SUM(D$1:D879)+PV)</f>
        <v/>
      </c>
      <c r="G879" s="29" t="str">
        <f>IF(A879="","",IF(INV_Parinktys!$B$17=INV_Parinktys!$A$10,I878*( (1+rate)^(B879-B878)-1 ),I878*rate))</f>
        <v/>
      </c>
      <c r="H879" s="29" t="str">
        <f>IF(D879="","",SUM(G$1:G879))</f>
        <v/>
      </c>
      <c r="I879" s="29" t="str">
        <f t="shared" si="42"/>
        <v/>
      </c>
      <c r="J879" s="28" t="str">
        <f ca="1">_xlfn.IFNA(INDEX(Paskola_LNT!$I$2:$I$1000,MATCH(INV_Lentele!B879,Paskola_LNT!$B$2:$B$1000,0)),IF(AND(J878&lt;&gt;"",A879&lt;&gt;""),J878,""))</f>
        <v/>
      </c>
    </row>
    <row r="880" spans="1:10" x14ac:dyDescent="0.25">
      <c r="A880" s="16" t="str">
        <f>IF(I879="","",IF(A879&gt;='Investicijų skaičiuoklė'!$E$9*p,"",A879+1))</f>
        <v/>
      </c>
      <c r="B880" s="27" t="str">
        <f>IF(A880="","",IF(p=52,B879+7,IF(p=26,B879+14,IF(p=24,IF(MOD(A880,2)=0,EDATE('Investicijų skaičiuoklė'!$E$10,A880/2),B879+14),IF(DAY(DATE(YEAR('Investicijų skaičiuoklė'!$E$10),MONTH('Investicijų skaičiuoklė'!$E$10)+(A880-1)*(12/p),DAY('Investicijų skaičiuoklė'!$E$10)))&lt;&gt;DAY('Investicijų skaičiuoklė'!$E$10),DATE(YEAR('Investicijų skaičiuoklė'!$E$10),MONTH('Investicijų skaičiuoklė'!$E$10)+A880*(12/p)+1,0),DATE(YEAR('Investicijų skaičiuoklė'!$E$10),MONTH('Investicijų skaičiuoklė'!$E$10)+A880*(12/p),DAY('Investicijų skaičiuoklė'!$E$10)))))))</f>
        <v/>
      </c>
      <c r="C880" s="29" t="str">
        <f t="shared" si="40"/>
        <v/>
      </c>
      <c r="D880" s="29" t="str">
        <f t="shared" si="41"/>
        <v/>
      </c>
      <c r="E880" s="29" t="str">
        <f>IF(A880="","",A+SUM($D$2:D879))</f>
        <v/>
      </c>
      <c r="F880" s="29" t="str">
        <f>IF(A880="","",SUM(D$1:D880)+PV)</f>
        <v/>
      </c>
      <c r="G880" s="29" t="str">
        <f>IF(A880="","",IF(INV_Parinktys!$B$17=INV_Parinktys!$A$10,I879*( (1+rate)^(B880-B879)-1 ),I879*rate))</f>
        <v/>
      </c>
      <c r="H880" s="29" t="str">
        <f>IF(D880="","",SUM(G$1:G880))</f>
        <v/>
      </c>
      <c r="I880" s="29" t="str">
        <f t="shared" si="42"/>
        <v/>
      </c>
      <c r="J880" s="28" t="str">
        <f ca="1">_xlfn.IFNA(INDEX(Paskola_LNT!$I$2:$I$1000,MATCH(INV_Lentele!B880,Paskola_LNT!$B$2:$B$1000,0)),IF(AND(J879&lt;&gt;"",A880&lt;&gt;""),J879,""))</f>
        <v/>
      </c>
    </row>
    <row r="881" spans="1:10" x14ac:dyDescent="0.25">
      <c r="A881" s="16" t="str">
        <f>IF(I880="","",IF(A880&gt;='Investicijų skaičiuoklė'!$E$9*p,"",A880+1))</f>
        <v/>
      </c>
      <c r="B881" s="27" t="str">
        <f>IF(A881="","",IF(p=52,B880+7,IF(p=26,B880+14,IF(p=24,IF(MOD(A881,2)=0,EDATE('Investicijų skaičiuoklė'!$E$10,A881/2),B880+14),IF(DAY(DATE(YEAR('Investicijų skaičiuoklė'!$E$10),MONTH('Investicijų skaičiuoklė'!$E$10)+(A881-1)*(12/p),DAY('Investicijų skaičiuoklė'!$E$10)))&lt;&gt;DAY('Investicijų skaičiuoklė'!$E$10),DATE(YEAR('Investicijų skaičiuoklė'!$E$10),MONTH('Investicijų skaičiuoklė'!$E$10)+A881*(12/p)+1,0),DATE(YEAR('Investicijų skaičiuoklė'!$E$10),MONTH('Investicijų skaičiuoklė'!$E$10)+A881*(12/p),DAY('Investicijų skaičiuoklė'!$E$10)))))))</f>
        <v/>
      </c>
      <c r="C881" s="29" t="str">
        <f t="shared" si="40"/>
        <v/>
      </c>
      <c r="D881" s="29" t="str">
        <f t="shared" si="41"/>
        <v/>
      </c>
      <c r="E881" s="29" t="str">
        <f>IF(A881="","",A+SUM($D$2:D880))</f>
        <v/>
      </c>
      <c r="F881" s="29" t="str">
        <f>IF(A881="","",SUM(D$1:D881)+PV)</f>
        <v/>
      </c>
      <c r="G881" s="29" t="str">
        <f>IF(A881="","",IF(INV_Parinktys!$B$17=INV_Parinktys!$A$10,I880*( (1+rate)^(B881-B880)-1 ),I880*rate))</f>
        <v/>
      </c>
      <c r="H881" s="29" t="str">
        <f>IF(D881="","",SUM(G$1:G881))</f>
        <v/>
      </c>
      <c r="I881" s="29" t="str">
        <f t="shared" si="42"/>
        <v/>
      </c>
      <c r="J881" s="28" t="str">
        <f ca="1">_xlfn.IFNA(INDEX(Paskola_LNT!$I$2:$I$1000,MATCH(INV_Lentele!B881,Paskola_LNT!$B$2:$B$1000,0)),IF(AND(J880&lt;&gt;"",A881&lt;&gt;""),J880,""))</f>
        <v/>
      </c>
    </row>
    <row r="882" spans="1:10" x14ac:dyDescent="0.25">
      <c r="A882" s="16" t="str">
        <f>IF(I881="","",IF(A881&gt;='Investicijų skaičiuoklė'!$E$9*p,"",A881+1))</f>
        <v/>
      </c>
      <c r="B882" s="27" t="str">
        <f>IF(A882="","",IF(p=52,B881+7,IF(p=26,B881+14,IF(p=24,IF(MOD(A882,2)=0,EDATE('Investicijų skaičiuoklė'!$E$10,A882/2),B881+14),IF(DAY(DATE(YEAR('Investicijų skaičiuoklė'!$E$10),MONTH('Investicijų skaičiuoklė'!$E$10)+(A882-1)*(12/p),DAY('Investicijų skaičiuoklė'!$E$10)))&lt;&gt;DAY('Investicijų skaičiuoklė'!$E$10),DATE(YEAR('Investicijų skaičiuoklė'!$E$10),MONTH('Investicijų skaičiuoklė'!$E$10)+A882*(12/p)+1,0),DATE(YEAR('Investicijų skaičiuoklė'!$E$10),MONTH('Investicijų skaičiuoklė'!$E$10)+A882*(12/p),DAY('Investicijų skaičiuoklė'!$E$10)))))))</f>
        <v/>
      </c>
      <c r="C882" s="29" t="str">
        <f t="shared" si="40"/>
        <v/>
      </c>
      <c r="D882" s="29" t="str">
        <f t="shared" si="41"/>
        <v/>
      </c>
      <c r="E882" s="29" t="str">
        <f>IF(A882="","",A+SUM($D$2:D881))</f>
        <v/>
      </c>
      <c r="F882" s="29" t="str">
        <f>IF(A882="","",SUM(D$1:D882)+PV)</f>
        <v/>
      </c>
      <c r="G882" s="29" t="str">
        <f>IF(A882="","",IF(INV_Parinktys!$B$17=INV_Parinktys!$A$10,I881*( (1+rate)^(B882-B881)-1 ),I881*rate))</f>
        <v/>
      </c>
      <c r="H882" s="29" t="str">
        <f>IF(D882="","",SUM(G$1:G882))</f>
        <v/>
      </c>
      <c r="I882" s="29" t="str">
        <f t="shared" si="42"/>
        <v/>
      </c>
      <c r="J882" s="28" t="str">
        <f ca="1">_xlfn.IFNA(INDEX(Paskola_LNT!$I$2:$I$1000,MATCH(INV_Lentele!B882,Paskola_LNT!$B$2:$B$1000,0)),IF(AND(J881&lt;&gt;"",A882&lt;&gt;""),J881,""))</f>
        <v/>
      </c>
    </row>
    <row r="883" spans="1:10" x14ac:dyDescent="0.25">
      <c r="A883" s="16" t="str">
        <f>IF(I882="","",IF(A882&gt;='Investicijų skaičiuoklė'!$E$9*p,"",A882+1))</f>
        <v/>
      </c>
      <c r="B883" s="27" t="str">
        <f>IF(A883="","",IF(p=52,B882+7,IF(p=26,B882+14,IF(p=24,IF(MOD(A883,2)=0,EDATE('Investicijų skaičiuoklė'!$E$10,A883/2),B882+14),IF(DAY(DATE(YEAR('Investicijų skaičiuoklė'!$E$10),MONTH('Investicijų skaičiuoklė'!$E$10)+(A883-1)*(12/p),DAY('Investicijų skaičiuoklė'!$E$10)))&lt;&gt;DAY('Investicijų skaičiuoklė'!$E$10),DATE(YEAR('Investicijų skaičiuoklė'!$E$10),MONTH('Investicijų skaičiuoklė'!$E$10)+A883*(12/p)+1,0),DATE(YEAR('Investicijų skaičiuoklė'!$E$10),MONTH('Investicijų skaičiuoklė'!$E$10)+A883*(12/p),DAY('Investicijų skaičiuoklė'!$E$10)))))))</f>
        <v/>
      </c>
      <c r="C883" s="29" t="str">
        <f t="shared" si="40"/>
        <v/>
      </c>
      <c r="D883" s="29" t="str">
        <f t="shared" si="41"/>
        <v/>
      </c>
      <c r="E883" s="29" t="str">
        <f>IF(A883="","",A+SUM($D$2:D882))</f>
        <v/>
      </c>
      <c r="F883" s="29" t="str">
        <f>IF(A883="","",SUM(D$1:D883)+PV)</f>
        <v/>
      </c>
      <c r="G883" s="29" t="str">
        <f>IF(A883="","",IF(INV_Parinktys!$B$17=INV_Parinktys!$A$10,I882*( (1+rate)^(B883-B882)-1 ),I882*rate))</f>
        <v/>
      </c>
      <c r="H883" s="29" t="str">
        <f>IF(D883="","",SUM(G$1:G883))</f>
        <v/>
      </c>
      <c r="I883" s="29" t="str">
        <f t="shared" si="42"/>
        <v/>
      </c>
      <c r="J883" s="28" t="str">
        <f ca="1">_xlfn.IFNA(INDEX(Paskola_LNT!$I$2:$I$1000,MATCH(INV_Lentele!B883,Paskola_LNT!$B$2:$B$1000,0)),IF(AND(J882&lt;&gt;"",A883&lt;&gt;""),J882,""))</f>
        <v/>
      </c>
    </row>
    <row r="884" spans="1:10" x14ac:dyDescent="0.25">
      <c r="A884" s="16" t="str">
        <f>IF(I883="","",IF(A883&gt;='Investicijų skaičiuoklė'!$E$9*p,"",A883+1))</f>
        <v/>
      </c>
      <c r="B884" s="27" t="str">
        <f>IF(A884="","",IF(p=52,B883+7,IF(p=26,B883+14,IF(p=24,IF(MOD(A884,2)=0,EDATE('Investicijų skaičiuoklė'!$E$10,A884/2),B883+14),IF(DAY(DATE(YEAR('Investicijų skaičiuoklė'!$E$10),MONTH('Investicijų skaičiuoklė'!$E$10)+(A884-1)*(12/p),DAY('Investicijų skaičiuoklė'!$E$10)))&lt;&gt;DAY('Investicijų skaičiuoklė'!$E$10),DATE(YEAR('Investicijų skaičiuoklė'!$E$10),MONTH('Investicijų skaičiuoklė'!$E$10)+A884*(12/p)+1,0),DATE(YEAR('Investicijų skaičiuoklė'!$E$10),MONTH('Investicijų skaičiuoklė'!$E$10)+A884*(12/p),DAY('Investicijų skaičiuoklė'!$E$10)))))))</f>
        <v/>
      </c>
      <c r="C884" s="29" t="str">
        <f t="shared" si="40"/>
        <v/>
      </c>
      <c r="D884" s="29" t="str">
        <f t="shared" si="41"/>
        <v/>
      </c>
      <c r="E884" s="29" t="str">
        <f>IF(A884="","",A+SUM($D$2:D883))</f>
        <v/>
      </c>
      <c r="F884" s="29" t="str">
        <f>IF(A884="","",SUM(D$1:D884)+PV)</f>
        <v/>
      </c>
      <c r="G884" s="29" t="str">
        <f>IF(A884="","",IF(INV_Parinktys!$B$17=INV_Parinktys!$A$10,I883*( (1+rate)^(B884-B883)-1 ),I883*rate))</f>
        <v/>
      </c>
      <c r="H884" s="29" t="str">
        <f>IF(D884="","",SUM(G$1:G884))</f>
        <v/>
      </c>
      <c r="I884" s="29" t="str">
        <f t="shared" si="42"/>
        <v/>
      </c>
      <c r="J884" s="28" t="str">
        <f ca="1">_xlfn.IFNA(INDEX(Paskola_LNT!$I$2:$I$1000,MATCH(INV_Lentele!B884,Paskola_LNT!$B$2:$B$1000,0)),IF(AND(J883&lt;&gt;"",A884&lt;&gt;""),J883,""))</f>
        <v/>
      </c>
    </row>
    <row r="885" spans="1:10" x14ac:dyDescent="0.25">
      <c r="A885" s="16" t="str">
        <f>IF(I884="","",IF(A884&gt;='Investicijų skaičiuoklė'!$E$9*p,"",A884+1))</f>
        <v/>
      </c>
      <c r="B885" s="27" t="str">
        <f>IF(A885="","",IF(p=52,B884+7,IF(p=26,B884+14,IF(p=24,IF(MOD(A885,2)=0,EDATE('Investicijų skaičiuoklė'!$E$10,A885/2),B884+14),IF(DAY(DATE(YEAR('Investicijų skaičiuoklė'!$E$10),MONTH('Investicijų skaičiuoklė'!$E$10)+(A885-1)*(12/p),DAY('Investicijų skaičiuoklė'!$E$10)))&lt;&gt;DAY('Investicijų skaičiuoklė'!$E$10),DATE(YEAR('Investicijų skaičiuoklė'!$E$10),MONTH('Investicijų skaičiuoklė'!$E$10)+A885*(12/p)+1,0),DATE(YEAR('Investicijų skaičiuoklė'!$E$10),MONTH('Investicijų skaičiuoklė'!$E$10)+A885*(12/p),DAY('Investicijų skaičiuoklė'!$E$10)))))))</f>
        <v/>
      </c>
      <c r="C885" s="29" t="str">
        <f t="shared" si="40"/>
        <v/>
      </c>
      <c r="D885" s="29" t="str">
        <f t="shared" si="41"/>
        <v/>
      </c>
      <c r="E885" s="29" t="str">
        <f>IF(A885="","",A+SUM($D$2:D884))</f>
        <v/>
      </c>
      <c r="F885" s="29" t="str">
        <f>IF(A885="","",SUM(D$1:D885)+PV)</f>
        <v/>
      </c>
      <c r="G885" s="29" t="str">
        <f>IF(A885="","",IF(INV_Parinktys!$B$17=INV_Parinktys!$A$10,I884*( (1+rate)^(B885-B884)-1 ),I884*rate))</f>
        <v/>
      </c>
      <c r="H885" s="29" t="str">
        <f>IF(D885="","",SUM(G$1:G885))</f>
        <v/>
      </c>
      <c r="I885" s="29" t="str">
        <f t="shared" si="42"/>
        <v/>
      </c>
      <c r="J885" s="28" t="str">
        <f ca="1">_xlfn.IFNA(INDEX(Paskola_LNT!$I$2:$I$1000,MATCH(INV_Lentele!B885,Paskola_LNT!$B$2:$B$1000,0)),IF(AND(J884&lt;&gt;"",A885&lt;&gt;""),J884,""))</f>
        <v/>
      </c>
    </row>
    <row r="886" spans="1:10" x14ac:dyDescent="0.25">
      <c r="A886" s="16" t="str">
        <f>IF(I885="","",IF(A885&gt;='Investicijų skaičiuoklė'!$E$9*p,"",A885+1))</f>
        <v/>
      </c>
      <c r="B886" s="27" t="str">
        <f>IF(A886="","",IF(p=52,B885+7,IF(p=26,B885+14,IF(p=24,IF(MOD(A886,2)=0,EDATE('Investicijų skaičiuoklė'!$E$10,A886/2),B885+14),IF(DAY(DATE(YEAR('Investicijų skaičiuoklė'!$E$10),MONTH('Investicijų skaičiuoklė'!$E$10)+(A886-1)*(12/p),DAY('Investicijų skaičiuoklė'!$E$10)))&lt;&gt;DAY('Investicijų skaičiuoklė'!$E$10),DATE(YEAR('Investicijų skaičiuoklė'!$E$10),MONTH('Investicijų skaičiuoklė'!$E$10)+A886*(12/p)+1,0),DATE(YEAR('Investicijų skaičiuoklė'!$E$10),MONTH('Investicijų skaičiuoklė'!$E$10)+A886*(12/p),DAY('Investicijų skaičiuoklė'!$E$10)))))))</f>
        <v/>
      </c>
      <c r="C886" s="29" t="str">
        <f t="shared" si="40"/>
        <v/>
      </c>
      <c r="D886" s="29" t="str">
        <f t="shared" si="41"/>
        <v/>
      </c>
      <c r="E886" s="29" t="str">
        <f>IF(A886="","",A+SUM($D$2:D885))</f>
        <v/>
      </c>
      <c r="F886" s="29" t="str">
        <f>IF(A886="","",SUM(D$1:D886)+PV)</f>
        <v/>
      </c>
      <c r="G886" s="29" t="str">
        <f>IF(A886="","",IF(INV_Parinktys!$B$17=INV_Parinktys!$A$10,I885*( (1+rate)^(B886-B885)-1 ),I885*rate))</f>
        <v/>
      </c>
      <c r="H886" s="29" t="str">
        <f>IF(D886="","",SUM(G$1:G886))</f>
        <v/>
      </c>
      <c r="I886" s="29" t="str">
        <f t="shared" si="42"/>
        <v/>
      </c>
      <c r="J886" s="28" t="str">
        <f ca="1">_xlfn.IFNA(INDEX(Paskola_LNT!$I$2:$I$1000,MATCH(INV_Lentele!B886,Paskola_LNT!$B$2:$B$1000,0)),IF(AND(J885&lt;&gt;"",A886&lt;&gt;""),J885,""))</f>
        <v/>
      </c>
    </row>
    <row r="887" spans="1:10" x14ac:dyDescent="0.25">
      <c r="A887" s="16" t="str">
        <f>IF(I886="","",IF(A886&gt;='Investicijų skaičiuoklė'!$E$9*p,"",A886+1))</f>
        <v/>
      </c>
      <c r="B887" s="27" t="str">
        <f>IF(A887="","",IF(p=52,B886+7,IF(p=26,B886+14,IF(p=24,IF(MOD(A887,2)=0,EDATE('Investicijų skaičiuoklė'!$E$10,A887/2),B886+14),IF(DAY(DATE(YEAR('Investicijų skaičiuoklė'!$E$10),MONTH('Investicijų skaičiuoklė'!$E$10)+(A887-1)*(12/p),DAY('Investicijų skaičiuoklė'!$E$10)))&lt;&gt;DAY('Investicijų skaičiuoklė'!$E$10),DATE(YEAR('Investicijų skaičiuoklė'!$E$10),MONTH('Investicijų skaičiuoklė'!$E$10)+A887*(12/p)+1,0),DATE(YEAR('Investicijų skaičiuoklė'!$E$10),MONTH('Investicijų skaičiuoklė'!$E$10)+A887*(12/p),DAY('Investicijų skaičiuoklė'!$E$10)))))))</f>
        <v/>
      </c>
      <c r="C887" s="29" t="str">
        <f t="shared" si="40"/>
        <v/>
      </c>
      <c r="D887" s="29" t="str">
        <f t="shared" si="41"/>
        <v/>
      </c>
      <c r="E887" s="29" t="str">
        <f>IF(A887="","",A+SUM($D$2:D886))</f>
        <v/>
      </c>
      <c r="F887" s="29" t="str">
        <f>IF(A887="","",SUM(D$1:D887)+PV)</f>
        <v/>
      </c>
      <c r="G887" s="29" t="str">
        <f>IF(A887="","",IF(INV_Parinktys!$B$17=INV_Parinktys!$A$10,I886*( (1+rate)^(B887-B886)-1 ),I886*rate))</f>
        <v/>
      </c>
      <c r="H887" s="29" t="str">
        <f>IF(D887="","",SUM(G$1:G887))</f>
        <v/>
      </c>
      <c r="I887" s="29" t="str">
        <f t="shared" si="42"/>
        <v/>
      </c>
      <c r="J887" s="28" t="str">
        <f ca="1">_xlfn.IFNA(INDEX(Paskola_LNT!$I$2:$I$1000,MATCH(INV_Lentele!B887,Paskola_LNT!$B$2:$B$1000,0)),IF(AND(J886&lt;&gt;"",A887&lt;&gt;""),J886,""))</f>
        <v/>
      </c>
    </row>
    <row r="888" spans="1:10" x14ac:dyDescent="0.25">
      <c r="A888" s="16" t="str">
        <f>IF(I887="","",IF(A887&gt;='Investicijų skaičiuoklė'!$E$9*p,"",A887+1))</f>
        <v/>
      </c>
      <c r="B888" s="27" t="str">
        <f>IF(A888="","",IF(p=52,B887+7,IF(p=26,B887+14,IF(p=24,IF(MOD(A888,2)=0,EDATE('Investicijų skaičiuoklė'!$E$10,A888/2),B887+14),IF(DAY(DATE(YEAR('Investicijų skaičiuoklė'!$E$10),MONTH('Investicijų skaičiuoklė'!$E$10)+(A888-1)*(12/p),DAY('Investicijų skaičiuoklė'!$E$10)))&lt;&gt;DAY('Investicijų skaičiuoklė'!$E$10),DATE(YEAR('Investicijų skaičiuoklė'!$E$10),MONTH('Investicijų skaičiuoklė'!$E$10)+A888*(12/p)+1,0),DATE(YEAR('Investicijų skaičiuoklė'!$E$10),MONTH('Investicijų skaičiuoklė'!$E$10)+A888*(12/p),DAY('Investicijų skaičiuoklė'!$E$10)))))))</f>
        <v/>
      </c>
      <c r="C888" s="29" t="str">
        <f t="shared" si="40"/>
        <v/>
      </c>
      <c r="D888" s="29" t="str">
        <f t="shared" si="41"/>
        <v/>
      </c>
      <c r="E888" s="29" t="str">
        <f>IF(A888="","",A+SUM($D$2:D887))</f>
        <v/>
      </c>
      <c r="F888" s="29" t="str">
        <f>IF(A888="","",SUM(D$1:D888)+PV)</f>
        <v/>
      </c>
      <c r="G888" s="29" t="str">
        <f>IF(A888="","",IF(INV_Parinktys!$B$17=INV_Parinktys!$A$10,I887*( (1+rate)^(B888-B887)-1 ),I887*rate))</f>
        <v/>
      </c>
      <c r="H888" s="29" t="str">
        <f>IF(D888="","",SUM(G$1:G888))</f>
        <v/>
      </c>
      <c r="I888" s="29" t="str">
        <f t="shared" si="42"/>
        <v/>
      </c>
      <c r="J888" s="28" t="str">
        <f ca="1">_xlfn.IFNA(INDEX(Paskola_LNT!$I$2:$I$1000,MATCH(INV_Lentele!B888,Paskola_LNT!$B$2:$B$1000,0)),IF(AND(J887&lt;&gt;"",A888&lt;&gt;""),J887,""))</f>
        <v/>
      </c>
    </row>
    <row r="889" spans="1:10" x14ac:dyDescent="0.25">
      <c r="A889" s="16" t="str">
        <f>IF(I888="","",IF(A888&gt;='Investicijų skaičiuoklė'!$E$9*p,"",A888+1))</f>
        <v/>
      </c>
      <c r="B889" s="27" t="str">
        <f>IF(A889="","",IF(p=52,B888+7,IF(p=26,B888+14,IF(p=24,IF(MOD(A889,2)=0,EDATE('Investicijų skaičiuoklė'!$E$10,A889/2),B888+14),IF(DAY(DATE(YEAR('Investicijų skaičiuoklė'!$E$10),MONTH('Investicijų skaičiuoklė'!$E$10)+(A889-1)*(12/p),DAY('Investicijų skaičiuoklė'!$E$10)))&lt;&gt;DAY('Investicijų skaičiuoklė'!$E$10),DATE(YEAR('Investicijų skaičiuoklė'!$E$10),MONTH('Investicijų skaičiuoklė'!$E$10)+A889*(12/p)+1,0),DATE(YEAR('Investicijų skaičiuoklė'!$E$10),MONTH('Investicijų skaičiuoklė'!$E$10)+A889*(12/p),DAY('Investicijų skaičiuoklė'!$E$10)))))))</f>
        <v/>
      </c>
      <c r="C889" s="29" t="str">
        <f t="shared" si="40"/>
        <v/>
      </c>
      <c r="D889" s="29" t="str">
        <f t="shared" si="41"/>
        <v/>
      </c>
      <c r="E889" s="29" t="str">
        <f>IF(A889="","",A+SUM($D$2:D888))</f>
        <v/>
      </c>
      <c r="F889" s="29" t="str">
        <f>IF(A889="","",SUM(D$1:D889)+PV)</f>
        <v/>
      </c>
      <c r="G889" s="29" t="str">
        <f>IF(A889="","",IF(INV_Parinktys!$B$17=INV_Parinktys!$A$10,I888*( (1+rate)^(B889-B888)-1 ),I888*rate))</f>
        <v/>
      </c>
      <c r="H889" s="29" t="str">
        <f>IF(D889="","",SUM(G$1:G889))</f>
        <v/>
      </c>
      <c r="I889" s="29" t="str">
        <f t="shared" si="42"/>
        <v/>
      </c>
      <c r="J889" s="28" t="str">
        <f ca="1">_xlfn.IFNA(INDEX(Paskola_LNT!$I$2:$I$1000,MATCH(INV_Lentele!B889,Paskola_LNT!$B$2:$B$1000,0)),IF(AND(J888&lt;&gt;"",A889&lt;&gt;""),J888,""))</f>
        <v/>
      </c>
    </row>
    <row r="890" spans="1:10" x14ac:dyDescent="0.25">
      <c r="A890" s="16" t="str">
        <f>IF(I889="","",IF(A889&gt;='Investicijų skaičiuoklė'!$E$9*p,"",A889+1))</f>
        <v/>
      </c>
      <c r="B890" s="27" t="str">
        <f>IF(A890="","",IF(p=52,B889+7,IF(p=26,B889+14,IF(p=24,IF(MOD(A890,2)=0,EDATE('Investicijų skaičiuoklė'!$E$10,A890/2),B889+14),IF(DAY(DATE(YEAR('Investicijų skaičiuoklė'!$E$10),MONTH('Investicijų skaičiuoklė'!$E$10)+(A890-1)*(12/p),DAY('Investicijų skaičiuoklė'!$E$10)))&lt;&gt;DAY('Investicijų skaičiuoklė'!$E$10),DATE(YEAR('Investicijų skaičiuoklė'!$E$10),MONTH('Investicijų skaičiuoklė'!$E$10)+A890*(12/p)+1,0),DATE(YEAR('Investicijų skaičiuoklė'!$E$10),MONTH('Investicijų skaičiuoklė'!$E$10)+A890*(12/p),DAY('Investicijų skaičiuoklė'!$E$10)))))))</f>
        <v/>
      </c>
      <c r="C890" s="29" t="str">
        <f t="shared" si="40"/>
        <v/>
      </c>
      <c r="D890" s="29" t="str">
        <f t="shared" si="41"/>
        <v/>
      </c>
      <c r="E890" s="29" t="str">
        <f>IF(A890="","",A+SUM($D$2:D889))</f>
        <v/>
      </c>
      <c r="F890" s="29" t="str">
        <f>IF(A890="","",SUM(D$1:D890)+PV)</f>
        <v/>
      </c>
      <c r="G890" s="29" t="str">
        <f>IF(A890="","",IF(INV_Parinktys!$B$17=INV_Parinktys!$A$10,I889*( (1+rate)^(B890-B889)-1 ),I889*rate))</f>
        <v/>
      </c>
      <c r="H890" s="29" t="str">
        <f>IF(D890="","",SUM(G$1:G890))</f>
        <v/>
      </c>
      <c r="I890" s="29" t="str">
        <f t="shared" si="42"/>
        <v/>
      </c>
      <c r="J890" s="28" t="str">
        <f ca="1">_xlfn.IFNA(INDEX(Paskola_LNT!$I$2:$I$1000,MATCH(INV_Lentele!B890,Paskola_LNT!$B$2:$B$1000,0)),IF(AND(J889&lt;&gt;"",A890&lt;&gt;""),J889,""))</f>
        <v/>
      </c>
    </row>
    <row r="891" spans="1:10" x14ac:dyDescent="0.25">
      <c r="A891" s="16" t="str">
        <f>IF(I890="","",IF(A890&gt;='Investicijų skaičiuoklė'!$E$9*p,"",A890+1))</f>
        <v/>
      </c>
      <c r="B891" s="27" t="str">
        <f>IF(A891="","",IF(p=52,B890+7,IF(p=26,B890+14,IF(p=24,IF(MOD(A891,2)=0,EDATE('Investicijų skaičiuoklė'!$E$10,A891/2),B890+14),IF(DAY(DATE(YEAR('Investicijų skaičiuoklė'!$E$10),MONTH('Investicijų skaičiuoklė'!$E$10)+(A891-1)*(12/p),DAY('Investicijų skaičiuoklė'!$E$10)))&lt;&gt;DAY('Investicijų skaičiuoklė'!$E$10),DATE(YEAR('Investicijų skaičiuoklė'!$E$10),MONTH('Investicijų skaičiuoklė'!$E$10)+A891*(12/p)+1,0),DATE(YEAR('Investicijų skaičiuoklė'!$E$10),MONTH('Investicijų skaičiuoklė'!$E$10)+A891*(12/p),DAY('Investicijų skaičiuoklė'!$E$10)))))))</f>
        <v/>
      </c>
      <c r="C891" s="29" t="str">
        <f t="shared" si="40"/>
        <v/>
      </c>
      <c r="D891" s="29" t="str">
        <f t="shared" si="41"/>
        <v/>
      </c>
      <c r="E891" s="29" t="str">
        <f>IF(A891="","",A+SUM($D$2:D890))</f>
        <v/>
      </c>
      <c r="F891" s="29" t="str">
        <f>IF(A891="","",SUM(D$1:D891)+PV)</f>
        <v/>
      </c>
      <c r="G891" s="29" t="str">
        <f>IF(A891="","",IF(INV_Parinktys!$B$17=INV_Parinktys!$A$10,I890*( (1+rate)^(B891-B890)-1 ),I890*rate))</f>
        <v/>
      </c>
      <c r="H891" s="29" t="str">
        <f>IF(D891="","",SUM(G$1:G891))</f>
        <v/>
      </c>
      <c r="I891" s="29" t="str">
        <f t="shared" si="42"/>
        <v/>
      </c>
      <c r="J891" s="28" t="str">
        <f ca="1">_xlfn.IFNA(INDEX(Paskola_LNT!$I$2:$I$1000,MATCH(INV_Lentele!B891,Paskola_LNT!$B$2:$B$1000,0)),IF(AND(J890&lt;&gt;"",A891&lt;&gt;""),J890,""))</f>
        <v/>
      </c>
    </row>
    <row r="892" spans="1:10" x14ac:dyDescent="0.25">
      <c r="A892" s="16" t="str">
        <f>IF(I891="","",IF(A891&gt;='Investicijų skaičiuoklė'!$E$9*p,"",A891+1))</f>
        <v/>
      </c>
      <c r="B892" s="27" t="str">
        <f>IF(A892="","",IF(p=52,B891+7,IF(p=26,B891+14,IF(p=24,IF(MOD(A892,2)=0,EDATE('Investicijų skaičiuoklė'!$E$10,A892/2),B891+14),IF(DAY(DATE(YEAR('Investicijų skaičiuoklė'!$E$10),MONTH('Investicijų skaičiuoklė'!$E$10)+(A892-1)*(12/p),DAY('Investicijų skaičiuoklė'!$E$10)))&lt;&gt;DAY('Investicijų skaičiuoklė'!$E$10),DATE(YEAR('Investicijų skaičiuoklė'!$E$10),MONTH('Investicijų skaičiuoklė'!$E$10)+A892*(12/p)+1,0),DATE(YEAR('Investicijų skaičiuoklė'!$E$10),MONTH('Investicijų skaičiuoklė'!$E$10)+A892*(12/p),DAY('Investicijų skaičiuoklė'!$E$10)))))))</f>
        <v/>
      </c>
      <c r="C892" s="29" t="str">
        <f t="shared" si="40"/>
        <v/>
      </c>
      <c r="D892" s="29" t="str">
        <f t="shared" si="41"/>
        <v/>
      </c>
      <c r="E892" s="29" t="str">
        <f>IF(A892="","",A+SUM($D$2:D891))</f>
        <v/>
      </c>
      <c r="F892" s="29" t="str">
        <f>IF(A892="","",SUM(D$1:D892)+PV)</f>
        <v/>
      </c>
      <c r="G892" s="29" t="str">
        <f>IF(A892="","",IF(INV_Parinktys!$B$17=INV_Parinktys!$A$10,I891*( (1+rate)^(B892-B891)-1 ),I891*rate))</f>
        <v/>
      </c>
      <c r="H892" s="29" t="str">
        <f>IF(D892="","",SUM(G$1:G892))</f>
        <v/>
      </c>
      <c r="I892" s="29" t="str">
        <f t="shared" si="42"/>
        <v/>
      </c>
      <c r="J892" s="28" t="str">
        <f ca="1">_xlfn.IFNA(INDEX(Paskola_LNT!$I$2:$I$1000,MATCH(INV_Lentele!B892,Paskola_LNT!$B$2:$B$1000,0)),IF(AND(J891&lt;&gt;"",A892&lt;&gt;""),J891,""))</f>
        <v/>
      </c>
    </row>
    <row r="893" spans="1:10" x14ac:dyDescent="0.25">
      <c r="A893" s="16" t="str">
        <f>IF(I892="","",IF(A892&gt;='Investicijų skaičiuoklė'!$E$9*p,"",A892+1))</f>
        <v/>
      </c>
      <c r="B893" s="27" t="str">
        <f>IF(A893="","",IF(p=52,B892+7,IF(p=26,B892+14,IF(p=24,IF(MOD(A893,2)=0,EDATE('Investicijų skaičiuoklė'!$E$10,A893/2),B892+14),IF(DAY(DATE(YEAR('Investicijų skaičiuoklė'!$E$10),MONTH('Investicijų skaičiuoklė'!$E$10)+(A893-1)*(12/p),DAY('Investicijų skaičiuoklė'!$E$10)))&lt;&gt;DAY('Investicijų skaičiuoklė'!$E$10),DATE(YEAR('Investicijų skaičiuoklė'!$E$10),MONTH('Investicijų skaičiuoklė'!$E$10)+A893*(12/p)+1,0),DATE(YEAR('Investicijų skaičiuoklė'!$E$10),MONTH('Investicijų skaičiuoklė'!$E$10)+A893*(12/p),DAY('Investicijų skaičiuoklė'!$E$10)))))))</f>
        <v/>
      </c>
      <c r="C893" s="29" t="str">
        <f t="shared" si="40"/>
        <v/>
      </c>
      <c r="D893" s="29" t="str">
        <f t="shared" si="41"/>
        <v/>
      </c>
      <c r="E893" s="29" t="str">
        <f>IF(A893="","",A+SUM($D$2:D892))</f>
        <v/>
      </c>
      <c r="F893" s="29" t="str">
        <f>IF(A893="","",SUM(D$1:D893)+PV)</f>
        <v/>
      </c>
      <c r="G893" s="29" t="str">
        <f>IF(A893="","",IF(INV_Parinktys!$B$17=INV_Parinktys!$A$10,I892*( (1+rate)^(B893-B892)-1 ),I892*rate))</f>
        <v/>
      </c>
      <c r="H893" s="29" t="str">
        <f>IF(D893="","",SUM(G$1:G893))</f>
        <v/>
      </c>
      <c r="I893" s="29" t="str">
        <f t="shared" si="42"/>
        <v/>
      </c>
      <c r="J893" s="28" t="str">
        <f ca="1">_xlfn.IFNA(INDEX(Paskola_LNT!$I$2:$I$1000,MATCH(INV_Lentele!B893,Paskola_LNT!$B$2:$B$1000,0)),IF(AND(J892&lt;&gt;"",A893&lt;&gt;""),J892,""))</f>
        <v/>
      </c>
    </row>
    <row r="894" spans="1:10" x14ac:dyDescent="0.25">
      <c r="A894" s="16" t="str">
        <f>IF(I893="","",IF(A893&gt;='Investicijų skaičiuoklė'!$E$9*p,"",A893+1))</f>
        <v/>
      </c>
      <c r="B894" s="27" t="str">
        <f>IF(A894="","",IF(p=52,B893+7,IF(p=26,B893+14,IF(p=24,IF(MOD(A894,2)=0,EDATE('Investicijų skaičiuoklė'!$E$10,A894/2),B893+14),IF(DAY(DATE(YEAR('Investicijų skaičiuoklė'!$E$10),MONTH('Investicijų skaičiuoklė'!$E$10)+(A894-1)*(12/p),DAY('Investicijų skaičiuoklė'!$E$10)))&lt;&gt;DAY('Investicijų skaičiuoklė'!$E$10),DATE(YEAR('Investicijų skaičiuoklė'!$E$10),MONTH('Investicijų skaičiuoklė'!$E$10)+A894*(12/p)+1,0),DATE(YEAR('Investicijų skaičiuoklė'!$E$10),MONTH('Investicijų skaičiuoklė'!$E$10)+A894*(12/p),DAY('Investicijų skaičiuoklė'!$E$10)))))))</f>
        <v/>
      </c>
      <c r="C894" s="29" t="str">
        <f t="shared" si="40"/>
        <v/>
      </c>
      <c r="D894" s="29" t="str">
        <f t="shared" si="41"/>
        <v/>
      </c>
      <c r="E894" s="29" t="str">
        <f>IF(A894="","",A+SUM($D$2:D893))</f>
        <v/>
      </c>
      <c r="F894" s="29" t="str">
        <f>IF(A894="","",SUM(D$1:D894)+PV)</f>
        <v/>
      </c>
      <c r="G894" s="29" t="str">
        <f>IF(A894="","",IF(INV_Parinktys!$B$17=INV_Parinktys!$A$10,I893*( (1+rate)^(B894-B893)-1 ),I893*rate))</f>
        <v/>
      </c>
      <c r="H894" s="29" t="str">
        <f>IF(D894="","",SUM(G$1:G894))</f>
        <v/>
      </c>
      <c r="I894" s="29" t="str">
        <f t="shared" si="42"/>
        <v/>
      </c>
      <c r="J894" s="28" t="str">
        <f ca="1">_xlfn.IFNA(INDEX(Paskola_LNT!$I$2:$I$1000,MATCH(INV_Lentele!B894,Paskola_LNT!$B$2:$B$1000,0)),IF(AND(J893&lt;&gt;"",A894&lt;&gt;""),J893,""))</f>
        <v/>
      </c>
    </row>
    <row r="895" spans="1:10" x14ac:dyDescent="0.25">
      <c r="A895" s="16" t="str">
        <f>IF(I894="","",IF(A894&gt;='Investicijų skaičiuoklė'!$E$9*p,"",A894+1))</f>
        <v/>
      </c>
      <c r="B895" s="27" t="str">
        <f>IF(A895="","",IF(p=52,B894+7,IF(p=26,B894+14,IF(p=24,IF(MOD(A895,2)=0,EDATE('Investicijų skaičiuoklė'!$E$10,A895/2),B894+14),IF(DAY(DATE(YEAR('Investicijų skaičiuoklė'!$E$10),MONTH('Investicijų skaičiuoklė'!$E$10)+(A895-1)*(12/p),DAY('Investicijų skaičiuoklė'!$E$10)))&lt;&gt;DAY('Investicijų skaičiuoklė'!$E$10),DATE(YEAR('Investicijų skaičiuoklė'!$E$10),MONTH('Investicijų skaičiuoklė'!$E$10)+A895*(12/p)+1,0),DATE(YEAR('Investicijų skaičiuoklė'!$E$10),MONTH('Investicijų skaičiuoklė'!$E$10)+A895*(12/p),DAY('Investicijų skaičiuoklė'!$E$10)))))))</f>
        <v/>
      </c>
      <c r="C895" s="29" t="str">
        <f t="shared" si="40"/>
        <v/>
      </c>
      <c r="D895" s="29" t="str">
        <f t="shared" si="41"/>
        <v/>
      </c>
      <c r="E895" s="29" t="str">
        <f>IF(A895="","",A+SUM($D$2:D894))</f>
        <v/>
      </c>
      <c r="F895" s="29" t="str">
        <f>IF(A895="","",SUM(D$1:D895)+PV)</f>
        <v/>
      </c>
      <c r="G895" s="29" t="str">
        <f>IF(A895="","",IF(INV_Parinktys!$B$17=INV_Parinktys!$A$10,I894*( (1+rate)^(B895-B894)-1 ),I894*rate))</f>
        <v/>
      </c>
      <c r="H895" s="29" t="str">
        <f>IF(D895="","",SUM(G$1:G895))</f>
        <v/>
      </c>
      <c r="I895" s="29" t="str">
        <f t="shared" si="42"/>
        <v/>
      </c>
      <c r="J895" s="28" t="str">
        <f ca="1">_xlfn.IFNA(INDEX(Paskola_LNT!$I$2:$I$1000,MATCH(INV_Lentele!B895,Paskola_LNT!$B$2:$B$1000,0)),IF(AND(J894&lt;&gt;"",A895&lt;&gt;""),J894,""))</f>
        <v/>
      </c>
    </row>
    <row r="896" spans="1:10" x14ac:dyDescent="0.25">
      <c r="A896" s="16" t="str">
        <f>IF(I895="","",IF(A895&gt;='Investicijų skaičiuoklė'!$E$9*p,"",A895+1))</f>
        <v/>
      </c>
      <c r="B896" s="27" t="str">
        <f>IF(A896="","",IF(p=52,B895+7,IF(p=26,B895+14,IF(p=24,IF(MOD(A896,2)=0,EDATE('Investicijų skaičiuoklė'!$E$10,A896/2),B895+14),IF(DAY(DATE(YEAR('Investicijų skaičiuoklė'!$E$10),MONTH('Investicijų skaičiuoklė'!$E$10)+(A896-1)*(12/p),DAY('Investicijų skaičiuoklė'!$E$10)))&lt;&gt;DAY('Investicijų skaičiuoklė'!$E$10),DATE(YEAR('Investicijų skaičiuoklė'!$E$10),MONTH('Investicijų skaičiuoklė'!$E$10)+A896*(12/p)+1,0),DATE(YEAR('Investicijų skaičiuoklė'!$E$10),MONTH('Investicijų skaičiuoklė'!$E$10)+A896*(12/p),DAY('Investicijų skaičiuoklė'!$E$10)))))))</f>
        <v/>
      </c>
      <c r="C896" s="29" t="str">
        <f t="shared" si="40"/>
        <v/>
      </c>
      <c r="D896" s="29" t="str">
        <f t="shared" si="41"/>
        <v/>
      </c>
      <c r="E896" s="29" t="str">
        <f>IF(A896="","",A+SUM($D$2:D895))</f>
        <v/>
      </c>
      <c r="F896" s="29" t="str">
        <f>IF(A896="","",SUM(D$1:D896)+PV)</f>
        <v/>
      </c>
      <c r="G896" s="29" t="str">
        <f>IF(A896="","",IF(INV_Parinktys!$B$17=INV_Parinktys!$A$10,I895*( (1+rate)^(B896-B895)-1 ),I895*rate))</f>
        <v/>
      </c>
      <c r="H896" s="29" t="str">
        <f>IF(D896="","",SUM(G$1:G896))</f>
        <v/>
      </c>
      <c r="I896" s="29" t="str">
        <f t="shared" si="42"/>
        <v/>
      </c>
      <c r="J896" s="28" t="str">
        <f ca="1">_xlfn.IFNA(INDEX(Paskola_LNT!$I$2:$I$1000,MATCH(INV_Lentele!B896,Paskola_LNT!$B$2:$B$1000,0)),IF(AND(J895&lt;&gt;"",A896&lt;&gt;""),J895,""))</f>
        <v/>
      </c>
    </row>
    <row r="897" spans="1:10" x14ac:dyDescent="0.25">
      <c r="A897" s="16" t="str">
        <f>IF(I896="","",IF(A896&gt;='Investicijų skaičiuoklė'!$E$9*p,"",A896+1))</f>
        <v/>
      </c>
      <c r="B897" s="27" t="str">
        <f>IF(A897="","",IF(p=52,B896+7,IF(p=26,B896+14,IF(p=24,IF(MOD(A897,2)=0,EDATE('Investicijų skaičiuoklė'!$E$10,A897/2),B896+14),IF(DAY(DATE(YEAR('Investicijų skaičiuoklė'!$E$10),MONTH('Investicijų skaičiuoklė'!$E$10)+(A897-1)*(12/p),DAY('Investicijų skaičiuoklė'!$E$10)))&lt;&gt;DAY('Investicijų skaičiuoklė'!$E$10),DATE(YEAR('Investicijų skaičiuoklė'!$E$10),MONTH('Investicijų skaičiuoklė'!$E$10)+A897*(12/p)+1,0),DATE(YEAR('Investicijų skaičiuoklė'!$E$10),MONTH('Investicijų skaičiuoklė'!$E$10)+A897*(12/p),DAY('Investicijų skaičiuoklė'!$E$10)))))))</f>
        <v/>
      </c>
      <c r="C897" s="29" t="str">
        <f t="shared" si="40"/>
        <v/>
      </c>
      <c r="D897" s="29" t="str">
        <f t="shared" si="41"/>
        <v/>
      </c>
      <c r="E897" s="29" t="str">
        <f>IF(A897="","",A+SUM($D$2:D896))</f>
        <v/>
      </c>
      <c r="F897" s="29" t="str">
        <f>IF(A897="","",SUM(D$1:D897)+PV)</f>
        <v/>
      </c>
      <c r="G897" s="29" t="str">
        <f>IF(A897="","",IF(INV_Parinktys!$B$17=INV_Parinktys!$A$10,I896*( (1+rate)^(B897-B896)-1 ),I896*rate))</f>
        <v/>
      </c>
      <c r="H897" s="29" t="str">
        <f>IF(D897="","",SUM(G$1:G897))</f>
        <v/>
      </c>
      <c r="I897" s="29" t="str">
        <f t="shared" si="42"/>
        <v/>
      </c>
      <c r="J897" s="28" t="str">
        <f ca="1">_xlfn.IFNA(INDEX(Paskola_LNT!$I$2:$I$1000,MATCH(INV_Lentele!B897,Paskola_LNT!$B$2:$B$1000,0)),IF(AND(J896&lt;&gt;"",A897&lt;&gt;""),J896,""))</f>
        <v/>
      </c>
    </row>
    <row r="898" spans="1:10" x14ac:dyDescent="0.25">
      <c r="A898" s="16" t="str">
        <f>IF(I897="","",IF(A897&gt;='Investicijų skaičiuoklė'!$E$9*p,"",A897+1))</f>
        <v/>
      </c>
      <c r="B898" s="27" t="str">
        <f>IF(A898="","",IF(p=52,B897+7,IF(p=26,B897+14,IF(p=24,IF(MOD(A898,2)=0,EDATE('Investicijų skaičiuoklė'!$E$10,A898/2),B897+14),IF(DAY(DATE(YEAR('Investicijų skaičiuoklė'!$E$10),MONTH('Investicijų skaičiuoklė'!$E$10)+(A898-1)*(12/p),DAY('Investicijų skaičiuoklė'!$E$10)))&lt;&gt;DAY('Investicijų skaičiuoklė'!$E$10),DATE(YEAR('Investicijų skaičiuoklė'!$E$10),MONTH('Investicijų skaičiuoklė'!$E$10)+A898*(12/p)+1,0),DATE(YEAR('Investicijų skaičiuoklė'!$E$10),MONTH('Investicijų skaičiuoklė'!$E$10)+A898*(12/p),DAY('Investicijų skaičiuoklė'!$E$10)))))))</f>
        <v/>
      </c>
      <c r="C898" s="29" t="str">
        <f t="shared" ref="C898:C961" si="43">IF(A898="","",PV)</f>
        <v/>
      </c>
      <c r="D898" s="29" t="str">
        <f t="shared" si="41"/>
        <v/>
      </c>
      <c r="E898" s="29" t="str">
        <f>IF(A898="","",A+SUM($D$2:D897))</f>
        <v/>
      </c>
      <c r="F898" s="29" t="str">
        <f>IF(A898="","",SUM(D$1:D898)+PV)</f>
        <v/>
      </c>
      <c r="G898" s="29" t="str">
        <f>IF(A898="","",IF(INV_Parinktys!$B$17=INV_Parinktys!$A$10,I897*( (1+rate)^(B898-B897)-1 ),I897*rate))</f>
        <v/>
      </c>
      <c r="H898" s="29" t="str">
        <f>IF(D898="","",SUM(G$1:G898))</f>
        <v/>
      </c>
      <c r="I898" s="29" t="str">
        <f t="shared" si="42"/>
        <v/>
      </c>
      <c r="J898" s="28" t="str">
        <f ca="1">_xlfn.IFNA(INDEX(Paskola_LNT!$I$2:$I$1000,MATCH(INV_Lentele!B898,Paskola_LNT!$B$2:$B$1000,0)),IF(AND(J897&lt;&gt;"",A898&lt;&gt;""),J897,""))</f>
        <v/>
      </c>
    </row>
    <row r="899" spans="1:10" x14ac:dyDescent="0.25">
      <c r="A899" s="16" t="str">
        <f>IF(I898="","",IF(A898&gt;='Investicijų skaičiuoklė'!$E$9*p,"",A898+1))</f>
        <v/>
      </c>
      <c r="B899" s="27" t="str">
        <f>IF(A899="","",IF(p=52,B898+7,IF(p=26,B898+14,IF(p=24,IF(MOD(A899,2)=0,EDATE('Investicijų skaičiuoklė'!$E$10,A899/2),B898+14),IF(DAY(DATE(YEAR('Investicijų skaičiuoklė'!$E$10),MONTH('Investicijų skaičiuoklė'!$E$10)+(A899-1)*(12/p),DAY('Investicijų skaičiuoklė'!$E$10)))&lt;&gt;DAY('Investicijų skaičiuoklė'!$E$10),DATE(YEAR('Investicijų skaičiuoklė'!$E$10),MONTH('Investicijų skaičiuoklė'!$E$10)+A899*(12/p)+1,0),DATE(YEAR('Investicijų skaičiuoklė'!$E$10),MONTH('Investicijų skaičiuoklė'!$E$10)+A899*(12/p),DAY('Investicijų skaičiuoklė'!$E$10)))))))</f>
        <v/>
      </c>
      <c r="C899" s="29" t="str">
        <f t="shared" si="43"/>
        <v/>
      </c>
      <c r="D899" s="29" t="str">
        <f t="shared" ref="D899:D962" si="44">IF(A899="","",A)</f>
        <v/>
      </c>
      <c r="E899" s="29" t="str">
        <f>IF(A899="","",A+SUM($D$2:D898))</f>
        <v/>
      </c>
      <c r="F899" s="29" t="str">
        <f>IF(A899="","",SUM(D$1:D899)+PV)</f>
        <v/>
      </c>
      <c r="G899" s="29" t="str">
        <f>IF(A899="","",IF(INV_Parinktys!$B$17=INV_Parinktys!$A$10,I898*( (1+rate)^(B899-B898)-1 ),I898*rate))</f>
        <v/>
      </c>
      <c r="H899" s="29" t="str">
        <f>IF(D899="","",SUM(G$1:G899))</f>
        <v/>
      </c>
      <c r="I899" s="29" t="str">
        <f t="shared" si="42"/>
        <v/>
      </c>
      <c r="J899" s="28" t="str">
        <f ca="1">_xlfn.IFNA(INDEX(Paskola_LNT!$I$2:$I$1000,MATCH(INV_Lentele!B899,Paskola_LNT!$B$2:$B$1000,0)),IF(AND(J898&lt;&gt;"",A899&lt;&gt;""),J898,""))</f>
        <v/>
      </c>
    </row>
    <row r="900" spans="1:10" x14ac:dyDescent="0.25">
      <c r="A900" s="16" t="str">
        <f>IF(I899="","",IF(A899&gt;='Investicijų skaičiuoklė'!$E$9*p,"",A899+1))</f>
        <v/>
      </c>
      <c r="B900" s="27" t="str">
        <f>IF(A900="","",IF(p=52,B899+7,IF(p=26,B899+14,IF(p=24,IF(MOD(A900,2)=0,EDATE('Investicijų skaičiuoklė'!$E$10,A900/2),B899+14),IF(DAY(DATE(YEAR('Investicijų skaičiuoklė'!$E$10),MONTH('Investicijų skaičiuoklė'!$E$10)+(A900-1)*(12/p),DAY('Investicijų skaičiuoklė'!$E$10)))&lt;&gt;DAY('Investicijų skaičiuoklė'!$E$10),DATE(YEAR('Investicijų skaičiuoklė'!$E$10),MONTH('Investicijų skaičiuoklė'!$E$10)+A900*(12/p)+1,0),DATE(YEAR('Investicijų skaičiuoklė'!$E$10),MONTH('Investicijų skaičiuoklė'!$E$10)+A900*(12/p),DAY('Investicijų skaičiuoklė'!$E$10)))))))</f>
        <v/>
      </c>
      <c r="C900" s="29" t="str">
        <f t="shared" si="43"/>
        <v/>
      </c>
      <c r="D900" s="29" t="str">
        <f t="shared" si="44"/>
        <v/>
      </c>
      <c r="E900" s="29" t="str">
        <f>IF(A900="","",A+SUM($D$2:D899))</f>
        <v/>
      </c>
      <c r="F900" s="29" t="str">
        <f>IF(A900="","",SUM(D$1:D900)+PV)</f>
        <v/>
      </c>
      <c r="G900" s="29" t="str">
        <f>IF(A900="","",IF(INV_Parinktys!$B$17=INV_Parinktys!$A$10,I899*( (1+rate)^(B900-B899)-1 ),I899*rate))</f>
        <v/>
      </c>
      <c r="H900" s="29" t="str">
        <f>IF(D900="","",SUM(G$1:G900))</f>
        <v/>
      </c>
      <c r="I900" s="29" t="str">
        <f t="shared" si="42"/>
        <v/>
      </c>
      <c r="J900" s="28" t="str">
        <f ca="1">_xlfn.IFNA(INDEX(Paskola_LNT!$I$2:$I$1000,MATCH(INV_Lentele!B900,Paskola_LNT!$B$2:$B$1000,0)),IF(AND(J899&lt;&gt;"",A900&lt;&gt;""),J899,""))</f>
        <v/>
      </c>
    </row>
    <row r="901" spans="1:10" x14ac:dyDescent="0.25">
      <c r="A901" s="16" t="str">
        <f>IF(I900="","",IF(A900&gt;='Investicijų skaičiuoklė'!$E$9*p,"",A900+1))</f>
        <v/>
      </c>
      <c r="B901" s="27" t="str">
        <f>IF(A901="","",IF(p=52,B900+7,IF(p=26,B900+14,IF(p=24,IF(MOD(A901,2)=0,EDATE('Investicijų skaičiuoklė'!$E$10,A901/2),B900+14),IF(DAY(DATE(YEAR('Investicijų skaičiuoklė'!$E$10),MONTH('Investicijų skaičiuoklė'!$E$10)+(A901-1)*(12/p),DAY('Investicijų skaičiuoklė'!$E$10)))&lt;&gt;DAY('Investicijų skaičiuoklė'!$E$10),DATE(YEAR('Investicijų skaičiuoklė'!$E$10),MONTH('Investicijų skaičiuoklė'!$E$10)+A901*(12/p)+1,0),DATE(YEAR('Investicijų skaičiuoklė'!$E$10),MONTH('Investicijų skaičiuoklė'!$E$10)+A901*(12/p),DAY('Investicijų skaičiuoklė'!$E$10)))))))</f>
        <v/>
      </c>
      <c r="C901" s="29" t="str">
        <f t="shared" si="43"/>
        <v/>
      </c>
      <c r="D901" s="29" t="str">
        <f t="shared" si="44"/>
        <v/>
      </c>
      <c r="E901" s="29" t="str">
        <f>IF(A901="","",A+SUM($D$2:D900))</f>
        <v/>
      </c>
      <c r="F901" s="29" t="str">
        <f>IF(A901="","",SUM(D$1:D901)+PV)</f>
        <v/>
      </c>
      <c r="G901" s="29" t="str">
        <f>IF(A901="","",IF(INV_Parinktys!$B$17=INV_Parinktys!$A$10,I900*( (1+rate)^(B901-B900)-1 ),I900*rate))</f>
        <v/>
      </c>
      <c r="H901" s="29" t="str">
        <f>IF(D901="","",SUM(G$1:G901))</f>
        <v/>
      </c>
      <c r="I901" s="29" t="str">
        <f t="shared" si="42"/>
        <v/>
      </c>
      <c r="J901" s="28" t="str">
        <f ca="1">_xlfn.IFNA(INDEX(Paskola_LNT!$I$2:$I$1000,MATCH(INV_Lentele!B901,Paskola_LNT!$B$2:$B$1000,0)),IF(AND(J900&lt;&gt;"",A901&lt;&gt;""),J900,""))</f>
        <v/>
      </c>
    </row>
    <row r="902" spans="1:10" x14ac:dyDescent="0.25">
      <c r="A902" s="16" t="str">
        <f>IF(I901="","",IF(A901&gt;='Investicijų skaičiuoklė'!$E$9*p,"",A901+1))</f>
        <v/>
      </c>
      <c r="B902" s="27" t="str">
        <f>IF(A902="","",IF(p=52,B901+7,IF(p=26,B901+14,IF(p=24,IF(MOD(A902,2)=0,EDATE('Investicijų skaičiuoklė'!$E$10,A902/2),B901+14),IF(DAY(DATE(YEAR('Investicijų skaičiuoklė'!$E$10),MONTH('Investicijų skaičiuoklė'!$E$10)+(A902-1)*(12/p),DAY('Investicijų skaičiuoklė'!$E$10)))&lt;&gt;DAY('Investicijų skaičiuoklė'!$E$10),DATE(YEAR('Investicijų skaičiuoklė'!$E$10),MONTH('Investicijų skaičiuoklė'!$E$10)+A902*(12/p)+1,0),DATE(YEAR('Investicijų skaičiuoklė'!$E$10),MONTH('Investicijų skaičiuoklė'!$E$10)+A902*(12/p),DAY('Investicijų skaičiuoklė'!$E$10)))))))</f>
        <v/>
      </c>
      <c r="C902" s="29" t="str">
        <f t="shared" si="43"/>
        <v/>
      </c>
      <c r="D902" s="29" t="str">
        <f t="shared" si="44"/>
        <v/>
      </c>
      <c r="E902" s="29" t="str">
        <f>IF(A902="","",A+SUM($D$2:D901))</f>
        <v/>
      </c>
      <c r="F902" s="29" t="str">
        <f>IF(A902="","",SUM(D$1:D902)+PV)</f>
        <v/>
      </c>
      <c r="G902" s="29" t="str">
        <f>IF(A902="","",IF(INV_Parinktys!$B$17=INV_Parinktys!$A$10,I901*( (1+rate)^(B902-B901)-1 ),I901*rate))</f>
        <v/>
      </c>
      <c r="H902" s="29" t="str">
        <f>IF(D902="","",SUM(G$1:G902))</f>
        <v/>
      </c>
      <c r="I902" s="29" t="str">
        <f t="shared" si="42"/>
        <v/>
      </c>
      <c r="J902" s="28" t="str">
        <f ca="1">_xlfn.IFNA(INDEX(Paskola_LNT!$I$2:$I$1000,MATCH(INV_Lentele!B902,Paskola_LNT!$B$2:$B$1000,0)),IF(AND(J901&lt;&gt;"",A902&lt;&gt;""),J901,""))</f>
        <v/>
      </c>
    </row>
    <row r="903" spans="1:10" x14ac:dyDescent="0.25">
      <c r="A903" s="16" t="str">
        <f>IF(I902="","",IF(A902&gt;='Investicijų skaičiuoklė'!$E$9*p,"",A902+1))</f>
        <v/>
      </c>
      <c r="B903" s="27" t="str">
        <f>IF(A903="","",IF(p=52,B902+7,IF(p=26,B902+14,IF(p=24,IF(MOD(A903,2)=0,EDATE('Investicijų skaičiuoklė'!$E$10,A903/2),B902+14),IF(DAY(DATE(YEAR('Investicijų skaičiuoklė'!$E$10),MONTH('Investicijų skaičiuoklė'!$E$10)+(A903-1)*(12/p),DAY('Investicijų skaičiuoklė'!$E$10)))&lt;&gt;DAY('Investicijų skaičiuoklė'!$E$10),DATE(YEAR('Investicijų skaičiuoklė'!$E$10),MONTH('Investicijų skaičiuoklė'!$E$10)+A903*(12/p)+1,0),DATE(YEAR('Investicijų skaičiuoklė'!$E$10),MONTH('Investicijų skaičiuoklė'!$E$10)+A903*(12/p),DAY('Investicijų skaičiuoklė'!$E$10)))))))</f>
        <v/>
      </c>
      <c r="C903" s="29" t="str">
        <f t="shared" si="43"/>
        <v/>
      </c>
      <c r="D903" s="29" t="str">
        <f t="shared" si="44"/>
        <v/>
      </c>
      <c r="E903" s="29" t="str">
        <f>IF(A903="","",A+SUM($D$2:D902))</f>
        <v/>
      </c>
      <c r="F903" s="29" t="str">
        <f>IF(A903="","",SUM(D$1:D903)+PV)</f>
        <v/>
      </c>
      <c r="G903" s="29" t="str">
        <f>IF(A903="","",IF(INV_Parinktys!$B$17=INV_Parinktys!$A$10,I902*( (1+rate)^(B903-B902)-1 ),I902*rate))</f>
        <v/>
      </c>
      <c r="H903" s="29" t="str">
        <f>IF(D903="","",SUM(G$1:G903))</f>
        <v/>
      </c>
      <c r="I903" s="29" t="str">
        <f t="shared" si="42"/>
        <v/>
      </c>
      <c r="J903" s="28" t="str">
        <f ca="1">_xlfn.IFNA(INDEX(Paskola_LNT!$I$2:$I$1000,MATCH(INV_Lentele!B903,Paskola_LNT!$B$2:$B$1000,0)),IF(AND(J902&lt;&gt;"",A903&lt;&gt;""),J902,""))</f>
        <v/>
      </c>
    </row>
    <row r="904" spans="1:10" x14ac:dyDescent="0.25">
      <c r="A904" s="16" t="str">
        <f>IF(I903="","",IF(A903&gt;='Investicijų skaičiuoklė'!$E$9*p,"",A903+1))</f>
        <v/>
      </c>
      <c r="B904" s="27" t="str">
        <f>IF(A904="","",IF(p=52,B903+7,IF(p=26,B903+14,IF(p=24,IF(MOD(A904,2)=0,EDATE('Investicijų skaičiuoklė'!$E$10,A904/2),B903+14),IF(DAY(DATE(YEAR('Investicijų skaičiuoklė'!$E$10),MONTH('Investicijų skaičiuoklė'!$E$10)+(A904-1)*(12/p),DAY('Investicijų skaičiuoklė'!$E$10)))&lt;&gt;DAY('Investicijų skaičiuoklė'!$E$10),DATE(YEAR('Investicijų skaičiuoklė'!$E$10),MONTH('Investicijų skaičiuoklė'!$E$10)+A904*(12/p)+1,0),DATE(YEAR('Investicijų skaičiuoklė'!$E$10),MONTH('Investicijų skaičiuoklė'!$E$10)+A904*(12/p),DAY('Investicijų skaičiuoklė'!$E$10)))))))</f>
        <v/>
      </c>
      <c r="C904" s="29" t="str">
        <f t="shared" si="43"/>
        <v/>
      </c>
      <c r="D904" s="29" t="str">
        <f t="shared" si="44"/>
        <v/>
      </c>
      <c r="E904" s="29" t="str">
        <f>IF(A904="","",A+SUM($D$2:D903))</f>
        <v/>
      </c>
      <c r="F904" s="29" t="str">
        <f>IF(A904="","",SUM(D$1:D904)+PV)</f>
        <v/>
      </c>
      <c r="G904" s="29" t="str">
        <f>IF(A904="","",IF(INV_Parinktys!$B$17=INV_Parinktys!$A$10,I903*( (1+rate)^(B904-B903)-1 ),I903*rate))</f>
        <v/>
      </c>
      <c r="H904" s="29" t="str">
        <f>IF(D904="","",SUM(G$1:G904))</f>
        <v/>
      </c>
      <c r="I904" s="29" t="str">
        <f t="shared" si="42"/>
        <v/>
      </c>
      <c r="J904" s="28" t="str">
        <f ca="1">_xlfn.IFNA(INDEX(Paskola_LNT!$I$2:$I$1000,MATCH(INV_Lentele!B904,Paskola_LNT!$B$2:$B$1000,0)),IF(AND(J903&lt;&gt;"",A904&lt;&gt;""),J903,""))</f>
        <v/>
      </c>
    </row>
    <row r="905" spans="1:10" x14ac:dyDescent="0.25">
      <c r="A905" s="16" t="str">
        <f>IF(I904="","",IF(A904&gt;='Investicijų skaičiuoklė'!$E$9*p,"",A904+1))</f>
        <v/>
      </c>
      <c r="B905" s="27" t="str">
        <f>IF(A905="","",IF(p=52,B904+7,IF(p=26,B904+14,IF(p=24,IF(MOD(A905,2)=0,EDATE('Investicijų skaičiuoklė'!$E$10,A905/2),B904+14),IF(DAY(DATE(YEAR('Investicijų skaičiuoklė'!$E$10),MONTH('Investicijų skaičiuoklė'!$E$10)+(A905-1)*(12/p),DAY('Investicijų skaičiuoklė'!$E$10)))&lt;&gt;DAY('Investicijų skaičiuoklė'!$E$10),DATE(YEAR('Investicijų skaičiuoklė'!$E$10),MONTH('Investicijų skaičiuoklė'!$E$10)+A905*(12/p)+1,0),DATE(YEAR('Investicijų skaičiuoklė'!$E$10),MONTH('Investicijų skaičiuoklė'!$E$10)+A905*(12/p),DAY('Investicijų skaičiuoklė'!$E$10)))))))</f>
        <v/>
      </c>
      <c r="C905" s="29" t="str">
        <f t="shared" si="43"/>
        <v/>
      </c>
      <c r="D905" s="29" t="str">
        <f t="shared" si="44"/>
        <v/>
      </c>
      <c r="E905" s="29" t="str">
        <f>IF(A905="","",A+SUM($D$2:D904))</f>
        <v/>
      </c>
      <c r="F905" s="29" t="str">
        <f>IF(A905="","",SUM(D$1:D905)+PV)</f>
        <v/>
      </c>
      <c r="G905" s="29" t="str">
        <f>IF(A905="","",IF(INV_Parinktys!$B$17=INV_Parinktys!$A$10,I904*( (1+rate)^(B905-B904)-1 ),I904*rate))</f>
        <v/>
      </c>
      <c r="H905" s="29" t="str">
        <f>IF(D905="","",SUM(G$1:G905))</f>
        <v/>
      </c>
      <c r="I905" s="29" t="str">
        <f t="shared" si="42"/>
        <v/>
      </c>
      <c r="J905" s="28" t="str">
        <f ca="1">_xlfn.IFNA(INDEX(Paskola_LNT!$I$2:$I$1000,MATCH(INV_Lentele!B905,Paskola_LNT!$B$2:$B$1000,0)),IF(AND(J904&lt;&gt;"",A905&lt;&gt;""),J904,""))</f>
        <v/>
      </c>
    </row>
    <row r="906" spans="1:10" x14ac:dyDescent="0.25">
      <c r="A906" s="16" t="str">
        <f>IF(I905="","",IF(A905&gt;='Investicijų skaičiuoklė'!$E$9*p,"",A905+1))</f>
        <v/>
      </c>
      <c r="B906" s="27" t="str">
        <f>IF(A906="","",IF(p=52,B905+7,IF(p=26,B905+14,IF(p=24,IF(MOD(A906,2)=0,EDATE('Investicijų skaičiuoklė'!$E$10,A906/2),B905+14),IF(DAY(DATE(YEAR('Investicijų skaičiuoklė'!$E$10),MONTH('Investicijų skaičiuoklė'!$E$10)+(A906-1)*(12/p),DAY('Investicijų skaičiuoklė'!$E$10)))&lt;&gt;DAY('Investicijų skaičiuoklė'!$E$10),DATE(YEAR('Investicijų skaičiuoklė'!$E$10),MONTH('Investicijų skaičiuoklė'!$E$10)+A906*(12/p)+1,0),DATE(YEAR('Investicijų skaičiuoklė'!$E$10),MONTH('Investicijų skaičiuoklė'!$E$10)+A906*(12/p),DAY('Investicijų skaičiuoklė'!$E$10)))))))</f>
        <v/>
      </c>
      <c r="C906" s="29" t="str">
        <f t="shared" si="43"/>
        <v/>
      </c>
      <c r="D906" s="29" t="str">
        <f t="shared" si="44"/>
        <v/>
      </c>
      <c r="E906" s="29" t="str">
        <f>IF(A906="","",A+SUM($D$2:D905))</f>
        <v/>
      </c>
      <c r="F906" s="29" t="str">
        <f>IF(A906="","",SUM(D$1:D906)+PV)</f>
        <v/>
      </c>
      <c r="G906" s="29" t="str">
        <f>IF(A906="","",IF(INV_Parinktys!$B$17=INV_Parinktys!$A$10,I905*( (1+rate)^(B906-B905)-1 ),I905*rate))</f>
        <v/>
      </c>
      <c r="H906" s="29" t="str">
        <f>IF(D906="","",SUM(G$1:G906))</f>
        <v/>
      </c>
      <c r="I906" s="29" t="str">
        <f t="shared" si="42"/>
        <v/>
      </c>
      <c r="J906" s="28" t="str">
        <f ca="1">_xlfn.IFNA(INDEX(Paskola_LNT!$I$2:$I$1000,MATCH(INV_Lentele!B906,Paskola_LNT!$B$2:$B$1000,0)),IF(AND(J905&lt;&gt;"",A906&lt;&gt;""),J905,""))</f>
        <v/>
      </c>
    </row>
    <row r="907" spans="1:10" x14ac:dyDescent="0.25">
      <c r="A907" s="16" t="str">
        <f>IF(I906="","",IF(A906&gt;='Investicijų skaičiuoklė'!$E$9*p,"",A906+1))</f>
        <v/>
      </c>
      <c r="B907" s="27" t="str">
        <f>IF(A907="","",IF(p=52,B906+7,IF(p=26,B906+14,IF(p=24,IF(MOD(A907,2)=0,EDATE('Investicijų skaičiuoklė'!$E$10,A907/2),B906+14),IF(DAY(DATE(YEAR('Investicijų skaičiuoklė'!$E$10),MONTH('Investicijų skaičiuoklė'!$E$10)+(A907-1)*(12/p),DAY('Investicijų skaičiuoklė'!$E$10)))&lt;&gt;DAY('Investicijų skaičiuoklė'!$E$10),DATE(YEAR('Investicijų skaičiuoklė'!$E$10),MONTH('Investicijų skaičiuoklė'!$E$10)+A907*(12/p)+1,0),DATE(YEAR('Investicijų skaičiuoklė'!$E$10),MONTH('Investicijų skaičiuoklė'!$E$10)+A907*(12/p),DAY('Investicijų skaičiuoklė'!$E$10)))))))</f>
        <v/>
      </c>
      <c r="C907" s="29" t="str">
        <f t="shared" si="43"/>
        <v/>
      </c>
      <c r="D907" s="29" t="str">
        <f t="shared" si="44"/>
        <v/>
      </c>
      <c r="E907" s="29" t="str">
        <f>IF(A907="","",A+SUM($D$2:D906))</f>
        <v/>
      </c>
      <c r="F907" s="29" t="str">
        <f>IF(A907="","",SUM(D$1:D907)+PV)</f>
        <v/>
      </c>
      <c r="G907" s="29" t="str">
        <f>IF(A907="","",IF(INV_Parinktys!$B$17=INV_Parinktys!$A$10,I906*( (1+rate)^(B907-B906)-1 ),I906*rate))</f>
        <v/>
      </c>
      <c r="H907" s="29" t="str">
        <f>IF(D907="","",SUM(G$1:G907))</f>
        <v/>
      </c>
      <c r="I907" s="29" t="str">
        <f t="shared" si="42"/>
        <v/>
      </c>
      <c r="J907" s="28" t="str">
        <f ca="1">_xlfn.IFNA(INDEX(Paskola_LNT!$I$2:$I$1000,MATCH(INV_Lentele!B907,Paskola_LNT!$B$2:$B$1000,0)),IF(AND(J906&lt;&gt;"",A907&lt;&gt;""),J906,""))</f>
        <v/>
      </c>
    </row>
    <row r="908" spans="1:10" x14ac:dyDescent="0.25">
      <c r="A908" s="16" t="str">
        <f>IF(I907="","",IF(A907&gt;='Investicijų skaičiuoklė'!$E$9*p,"",A907+1))</f>
        <v/>
      </c>
      <c r="B908" s="27" t="str">
        <f>IF(A908="","",IF(p=52,B907+7,IF(p=26,B907+14,IF(p=24,IF(MOD(A908,2)=0,EDATE('Investicijų skaičiuoklė'!$E$10,A908/2),B907+14),IF(DAY(DATE(YEAR('Investicijų skaičiuoklė'!$E$10),MONTH('Investicijų skaičiuoklė'!$E$10)+(A908-1)*(12/p),DAY('Investicijų skaičiuoklė'!$E$10)))&lt;&gt;DAY('Investicijų skaičiuoklė'!$E$10),DATE(YEAR('Investicijų skaičiuoklė'!$E$10),MONTH('Investicijų skaičiuoklė'!$E$10)+A908*(12/p)+1,0),DATE(YEAR('Investicijų skaičiuoklė'!$E$10),MONTH('Investicijų skaičiuoklė'!$E$10)+A908*(12/p),DAY('Investicijų skaičiuoklė'!$E$10)))))))</f>
        <v/>
      </c>
      <c r="C908" s="29" t="str">
        <f t="shared" si="43"/>
        <v/>
      </c>
      <c r="D908" s="29" t="str">
        <f t="shared" si="44"/>
        <v/>
      </c>
      <c r="E908" s="29" t="str">
        <f>IF(A908="","",A+SUM($D$2:D907))</f>
        <v/>
      </c>
      <c r="F908" s="29" t="str">
        <f>IF(A908="","",SUM(D$1:D908)+PV)</f>
        <v/>
      </c>
      <c r="G908" s="29" t="str">
        <f>IF(A908="","",IF(INV_Parinktys!$B$17=INV_Parinktys!$A$10,I907*( (1+rate)^(B908-B907)-1 ),I907*rate))</f>
        <v/>
      </c>
      <c r="H908" s="29" t="str">
        <f>IF(D908="","",SUM(G$1:G908))</f>
        <v/>
      </c>
      <c r="I908" s="29" t="str">
        <f t="shared" si="42"/>
        <v/>
      </c>
      <c r="J908" s="28" t="str">
        <f ca="1">_xlfn.IFNA(INDEX(Paskola_LNT!$I$2:$I$1000,MATCH(INV_Lentele!B908,Paskola_LNT!$B$2:$B$1000,0)),IF(AND(J907&lt;&gt;"",A908&lt;&gt;""),J907,""))</f>
        <v/>
      </c>
    </row>
    <row r="909" spans="1:10" x14ac:dyDescent="0.25">
      <c r="A909" s="16" t="str">
        <f>IF(I908="","",IF(A908&gt;='Investicijų skaičiuoklė'!$E$9*p,"",A908+1))</f>
        <v/>
      </c>
      <c r="B909" s="27" t="str">
        <f>IF(A909="","",IF(p=52,B908+7,IF(p=26,B908+14,IF(p=24,IF(MOD(A909,2)=0,EDATE('Investicijų skaičiuoklė'!$E$10,A909/2),B908+14),IF(DAY(DATE(YEAR('Investicijų skaičiuoklė'!$E$10),MONTH('Investicijų skaičiuoklė'!$E$10)+(A909-1)*(12/p),DAY('Investicijų skaičiuoklė'!$E$10)))&lt;&gt;DAY('Investicijų skaičiuoklė'!$E$10),DATE(YEAR('Investicijų skaičiuoklė'!$E$10),MONTH('Investicijų skaičiuoklė'!$E$10)+A909*(12/p)+1,0),DATE(YEAR('Investicijų skaičiuoklė'!$E$10),MONTH('Investicijų skaičiuoklė'!$E$10)+A909*(12/p),DAY('Investicijų skaičiuoklė'!$E$10)))))))</f>
        <v/>
      </c>
      <c r="C909" s="29" t="str">
        <f t="shared" si="43"/>
        <v/>
      </c>
      <c r="D909" s="29" t="str">
        <f t="shared" si="44"/>
        <v/>
      </c>
      <c r="E909" s="29" t="str">
        <f>IF(A909="","",A+SUM($D$2:D908))</f>
        <v/>
      </c>
      <c r="F909" s="29" t="str">
        <f>IF(A909="","",SUM(D$1:D909)+PV)</f>
        <v/>
      </c>
      <c r="G909" s="29" t="str">
        <f>IF(A909="","",IF(INV_Parinktys!$B$17=INV_Parinktys!$A$10,I908*( (1+rate)^(B909-B908)-1 ),I908*rate))</f>
        <v/>
      </c>
      <c r="H909" s="29" t="str">
        <f>IF(D909="","",SUM(G$1:G909))</f>
        <v/>
      </c>
      <c r="I909" s="29" t="str">
        <f t="shared" si="42"/>
        <v/>
      </c>
      <c r="J909" s="28" t="str">
        <f ca="1">_xlfn.IFNA(INDEX(Paskola_LNT!$I$2:$I$1000,MATCH(INV_Lentele!B909,Paskola_LNT!$B$2:$B$1000,0)),IF(AND(J908&lt;&gt;"",A909&lt;&gt;""),J908,""))</f>
        <v/>
      </c>
    </row>
    <row r="910" spans="1:10" x14ac:dyDescent="0.25">
      <c r="A910" s="16" t="str">
        <f>IF(I909="","",IF(A909&gt;='Investicijų skaičiuoklė'!$E$9*p,"",A909+1))</f>
        <v/>
      </c>
      <c r="B910" s="27" t="str">
        <f>IF(A910="","",IF(p=52,B909+7,IF(p=26,B909+14,IF(p=24,IF(MOD(A910,2)=0,EDATE('Investicijų skaičiuoklė'!$E$10,A910/2),B909+14),IF(DAY(DATE(YEAR('Investicijų skaičiuoklė'!$E$10),MONTH('Investicijų skaičiuoklė'!$E$10)+(A910-1)*(12/p),DAY('Investicijų skaičiuoklė'!$E$10)))&lt;&gt;DAY('Investicijų skaičiuoklė'!$E$10),DATE(YEAR('Investicijų skaičiuoklė'!$E$10),MONTH('Investicijų skaičiuoklė'!$E$10)+A910*(12/p)+1,0),DATE(YEAR('Investicijų skaičiuoklė'!$E$10),MONTH('Investicijų skaičiuoklė'!$E$10)+A910*(12/p),DAY('Investicijų skaičiuoklė'!$E$10)))))))</f>
        <v/>
      </c>
      <c r="C910" s="29" t="str">
        <f t="shared" si="43"/>
        <v/>
      </c>
      <c r="D910" s="29" t="str">
        <f t="shared" si="44"/>
        <v/>
      </c>
      <c r="E910" s="29" t="str">
        <f>IF(A910="","",A+SUM($D$2:D909))</f>
        <v/>
      </c>
      <c r="F910" s="29" t="str">
        <f>IF(A910="","",SUM(D$1:D910)+PV)</f>
        <v/>
      </c>
      <c r="G910" s="29" t="str">
        <f>IF(A910="","",IF(INV_Parinktys!$B$17=INV_Parinktys!$A$10,I909*( (1+rate)^(B910-B909)-1 ),I909*rate))</f>
        <v/>
      </c>
      <c r="H910" s="29" t="str">
        <f>IF(D910="","",SUM(G$1:G910))</f>
        <v/>
      </c>
      <c r="I910" s="29" t="str">
        <f t="shared" si="42"/>
        <v/>
      </c>
      <c r="J910" s="28" t="str">
        <f ca="1">_xlfn.IFNA(INDEX(Paskola_LNT!$I$2:$I$1000,MATCH(INV_Lentele!B910,Paskola_LNT!$B$2:$B$1000,0)),IF(AND(J909&lt;&gt;"",A910&lt;&gt;""),J909,""))</f>
        <v/>
      </c>
    </row>
    <row r="911" spans="1:10" x14ac:dyDescent="0.25">
      <c r="A911" s="16" t="str">
        <f>IF(I910="","",IF(A910&gt;='Investicijų skaičiuoklė'!$E$9*p,"",A910+1))</f>
        <v/>
      </c>
      <c r="B911" s="27" t="str">
        <f>IF(A911="","",IF(p=52,B910+7,IF(p=26,B910+14,IF(p=24,IF(MOD(A911,2)=0,EDATE('Investicijų skaičiuoklė'!$E$10,A911/2),B910+14),IF(DAY(DATE(YEAR('Investicijų skaičiuoklė'!$E$10),MONTH('Investicijų skaičiuoklė'!$E$10)+(A911-1)*(12/p),DAY('Investicijų skaičiuoklė'!$E$10)))&lt;&gt;DAY('Investicijų skaičiuoklė'!$E$10),DATE(YEAR('Investicijų skaičiuoklė'!$E$10),MONTH('Investicijų skaičiuoklė'!$E$10)+A911*(12/p)+1,0),DATE(YEAR('Investicijų skaičiuoklė'!$E$10),MONTH('Investicijų skaičiuoklė'!$E$10)+A911*(12/p),DAY('Investicijų skaičiuoklė'!$E$10)))))))</f>
        <v/>
      </c>
      <c r="C911" s="29" t="str">
        <f t="shared" si="43"/>
        <v/>
      </c>
      <c r="D911" s="29" t="str">
        <f t="shared" si="44"/>
        <v/>
      </c>
      <c r="E911" s="29" t="str">
        <f>IF(A911="","",A+SUM($D$2:D910))</f>
        <v/>
      </c>
      <c r="F911" s="29" t="str">
        <f>IF(A911="","",SUM(D$1:D911)+PV)</f>
        <v/>
      </c>
      <c r="G911" s="29" t="str">
        <f>IF(A911="","",IF(INV_Parinktys!$B$17=INV_Parinktys!$A$10,I910*( (1+rate)^(B911-B910)-1 ),I910*rate))</f>
        <v/>
      </c>
      <c r="H911" s="29" t="str">
        <f>IF(D911="","",SUM(G$1:G911))</f>
        <v/>
      </c>
      <c r="I911" s="29" t="str">
        <f t="shared" ref="I911:I974" si="45">IF(A911="","",I910+G911+D911)</f>
        <v/>
      </c>
      <c r="J911" s="28" t="str">
        <f ca="1">_xlfn.IFNA(INDEX(Paskola_LNT!$I$2:$I$1000,MATCH(INV_Lentele!B911,Paskola_LNT!$B$2:$B$1000,0)),IF(AND(J910&lt;&gt;"",A911&lt;&gt;""),J910,""))</f>
        <v/>
      </c>
    </row>
    <row r="912" spans="1:10" x14ac:dyDescent="0.25">
      <c r="A912" s="16" t="str">
        <f>IF(I911="","",IF(A911&gt;='Investicijų skaičiuoklė'!$E$9*p,"",A911+1))</f>
        <v/>
      </c>
      <c r="B912" s="27" t="str">
        <f>IF(A912="","",IF(p=52,B911+7,IF(p=26,B911+14,IF(p=24,IF(MOD(A912,2)=0,EDATE('Investicijų skaičiuoklė'!$E$10,A912/2),B911+14),IF(DAY(DATE(YEAR('Investicijų skaičiuoklė'!$E$10),MONTH('Investicijų skaičiuoklė'!$E$10)+(A912-1)*(12/p),DAY('Investicijų skaičiuoklė'!$E$10)))&lt;&gt;DAY('Investicijų skaičiuoklė'!$E$10),DATE(YEAR('Investicijų skaičiuoklė'!$E$10),MONTH('Investicijų skaičiuoklė'!$E$10)+A912*(12/p)+1,0),DATE(YEAR('Investicijų skaičiuoklė'!$E$10),MONTH('Investicijų skaičiuoklė'!$E$10)+A912*(12/p),DAY('Investicijų skaičiuoklė'!$E$10)))))))</f>
        <v/>
      </c>
      <c r="C912" s="29" t="str">
        <f t="shared" si="43"/>
        <v/>
      </c>
      <c r="D912" s="29" t="str">
        <f t="shared" si="44"/>
        <v/>
      </c>
      <c r="E912" s="29" t="str">
        <f>IF(A912="","",A+SUM($D$2:D911))</f>
        <v/>
      </c>
      <c r="F912" s="29" t="str">
        <f>IF(A912="","",SUM(D$1:D912)+PV)</f>
        <v/>
      </c>
      <c r="G912" s="29" t="str">
        <f>IF(A912="","",IF(INV_Parinktys!$B$17=INV_Parinktys!$A$10,I911*( (1+rate)^(B912-B911)-1 ),I911*rate))</f>
        <v/>
      </c>
      <c r="H912" s="29" t="str">
        <f>IF(D912="","",SUM(G$1:G912))</f>
        <v/>
      </c>
      <c r="I912" s="29" t="str">
        <f t="shared" si="45"/>
        <v/>
      </c>
      <c r="J912" s="28" t="str">
        <f ca="1">_xlfn.IFNA(INDEX(Paskola_LNT!$I$2:$I$1000,MATCH(INV_Lentele!B912,Paskola_LNT!$B$2:$B$1000,0)),IF(AND(J911&lt;&gt;"",A912&lt;&gt;""),J911,""))</f>
        <v/>
      </c>
    </row>
    <row r="913" spans="1:10" x14ac:dyDescent="0.25">
      <c r="A913" s="16" t="str">
        <f>IF(I912="","",IF(A912&gt;='Investicijų skaičiuoklė'!$E$9*p,"",A912+1))</f>
        <v/>
      </c>
      <c r="B913" s="27" t="str">
        <f>IF(A913="","",IF(p=52,B912+7,IF(p=26,B912+14,IF(p=24,IF(MOD(A913,2)=0,EDATE('Investicijų skaičiuoklė'!$E$10,A913/2),B912+14),IF(DAY(DATE(YEAR('Investicijų skaičiuoklė'!$E$10),MONTH('Investicijų skaičiuoklė'!$E$10)+(A913-1)*(12/p),DAY('Investicijų skaičiuoklė'!$E$10)))&lt;&gt;DAY('Investicijų skaičiuoklė'!$E$10),DATE(YEAR('Investicijų skaičiuoklė'!$E$10),MONTH('Investicijų skaičiuoklė'!$E$10)+A913*(12/p)+1,0),DATE(YEAR('Investicijų skaičiuoklė'!$E$10),MONTH('Investicijų skaičiuoklė'!$E$10)+A913*(12/p),DAY('Investicijų skaičiuoklė'!$E$10)))))))</f>
        <v/>
      </c>
      <c r="C913" s="29" t="str">
        <f t="shared" si="43"/>
        <v/>
      </c>
      <c r="D913" s="29" t="str">
        <f t="shared" si="44"/>
        <v/>
      </c>
      <c r="E913" s="29" t="str">
        <f>IF(A913="","",A+SUM($D$2:D912))</f>
        <v/>
      </c>
      <c r="F913" s="29" t="str">
        <f>IF(A913="","",SUM(D$1:D913)+PV)</f>
        <v/>
      </c>
      <c r="G913" s="29" t="str">
        <f>IF(A913="","",IF(INV_Parinktys!$B$17=INV_Parinktys!$A$10,I912*( (1+rate)^(B913-B912)-1 ),I912*rate))</f>
        <v/>
      </c>
      <c r="H913" s="29" t="str">
        <f>IF(D913="","",SUM(G$1:G913))</f>
        <v/>
      </c>
      <c r="I913" s="29" t="str">
        <f t="shared" si="45"/>
        <v/>
      </c>
      <c r="J913" s="28" t="str">
        <f ca="1">_xlfn.IFNA(INDEX(Paskola_LNT!$I$2:$I$1000,MATCH(INV_Lentele!B913,Paskola_LNT!$B$2:$B$1000,0)),IF(AND(J912&lt;&gt;"",A913&lt;&gt;""),J912,""))</f>
        <v/>
      </c>
    </row>
    <row r="914" spans="1:10" x14ac:dyDescent="0.25">
      <c r="A914" s="16" t="str">
        <f>IF(I913="","",IF(A913&gt;='Investicijų skaičiuoklė'!$E$9*p,"",A913+1))</f>
        <v/>
      </c>
      <c r="B914" s="27" t="str">
        <f>IF(A914="","",IF(p=52,B913+7,IF(p=26,B913+14,IF(p=24,IF(MOD(A914,2)=0,EDATE('Investicijų skaičiuoklė'!$E$10,A914/2),B913+14),IF(DAY(DATE(YEAR('Investicijų skaičiuoklė'!$E$10),MONTH('Investicijų skaičiuoklė'!$E$10)+(A914-1)*(12/p),DAY('Investicijų skaičiuoklė'!$E$10)))&lt;&gt;DAY('Investicijų skaičiuoklė'!$E$10),DATE(YEAR('Investicijų skaičiuoklė'!$E$10),MONTH('Investicijų skaičiuoklė'!$E$10)+A914*(12/p)+1,0),DATE(YEAR('Investicijų skaičiuoklė'!$E$10),MONTH('Investicijų skaičiuoklė'!$E$10)+A914*(12/p),DAY('Investicijų skaičiuoklė'!$E$10)))))))</f>
        <v/>
      </c>
      <c r="C914" s="29" t="str">
        <f t="shared" si="43"/>
        <v/>
      </c>
      <c r="D914" s="29" t="str">
        <f t="shared" si="44"/>
        <v/>
      </c>
      <c r="E914" s="29" t="str">
        <f>IF(A914="","",A+SUM($D$2:D913))</f>
        <v/>
      </c>
      <c r="F914" s="29" t="str">
        <f>IF(A914="","",SUM(D$1:D914)+PV)</f>
        <v/>
      </c>
      <c r="G914" s="29" t="str">
        <f>IF(A914="","",IF(INV_Parinktys!$B$17=INV_Parinktys!$A$10,I913*( (1+rate)^(B914-B913)-1 ),I913*rate))</f>
        <v/>
      </c>
      <c r="H914" s="29" t="str">
        <f>IF(D914="","",SUM(G$1:G914))</f>
        <v/>
      </c>
      <c r="I914" s="29" t="str">
        <f t="shared" si="45"/>
        <v/>
      </c>
      <c r="J914" s="28" t="str">
        <f ca="1">_xlfn.IFNA(INDEX(Paskola_LNT!$I$2:$I$1000,MATCH(INV_Lentele!B914,Paskola_LNT!$B$2:$B$1000,0)),IF(AND(J913&lt;&gt;"",A914&lt;&gt;""),J913,""))</f>
        <v/>
      </c>
    </row>
    <row r="915" spans="1:10" x14ac:dyDescent="0.25">
      <c r="A915" s="16" t="str">
        <f>IF(I914="","",IF(A914&gt;='Investicijų skaičiuoklė'!$E$9*p,"",A914+1))</f>
        <v/>
      </c>
      <c r="B915" s="27" t="str">
        <f>IF(A915="","",IF(p=52,B914+7,IF(p=26,B914+14,IF(p=24,IF(MOD(A915,2)=0,EDATE('Investicijų skaičiuoklė'!$E$10,A915/2),B914+14),IF(DAY(DATE(YEAR('Investicijų skaičiuoklė'!$E$10),MONTH('Investicijų skaičiuoklė'!$E$10)+(A915-1)*(12/p),DAY('Investicijų skaičiuoklė'!$E$10)))&lt;&gt;DAY('Investicijų skaičiuoklė'!$E$10),DATE(YEAR('Investicijų skaičiuoklė'!$E$10),MONTH('Investicijų skaičiuoklė'!$E$10)+A915*(12/p)+1,0),DATE(YEAR('Investicijų skaičiuoklė'!$E$10),MONTH('Investicijų skaičiuoklė'!$E$10)+A915*(12/p),DAY('Investicijų skaičiuoklė'!$E$10)))))))</f>
        <v/>
      </c>
      <c r="C915" s="29" t="str">
        <f t="shared" si="43"/>
        <v/>
      </c>
      <c r="D915" s="29" t="str">
        <f t="shared" si="44"/>
        <v/>
      </c>
      <c r="E915" s="29" t="str">
        <f>IF(A915="","",A+SUM($D$2:D914))</f>
        <v/>
      </c>
      <c r="F915" s="29" t="str">
        <f>IF(A915="","",SUM(D$1:D915)+PV)</f>
        <v/>
      </c>
      <c r="G915" s="29" t="str">
        <f>IF(A915="","",IF(INV_Parinktys!$B$17=INV_Parinktys!$A$10,I914*( (1+rate)^(B915-B914)-1 ),I914*rate))</f>
        <v/>
      </c>
      <c r="H915" s="29" t="str">
        <f>IF(D915="","",SUM(G$1:G915))</f>
        <v/>
      </c>
      <c r="I915" s="29" t="str">
        <f t="shared" si="45"/>
        <v/>
      </c>
      <c r="J915" s="28" t="str">
        <f ca="1">_xlfn.IFNA(INDEX(Paskola_LNT!$I$2:$I$1000,MATCH(INV_Lentele!B915,Paskola_LNT!$B$2:$B$1000,0)),IF(AND(J914&lt;&gt;"",A915&lt;&gt;""),J914,""))</f>
        <v/>
      </c>
    </row>
    <row r="916" spans="1:10" x14ac:dyDescent="0.25">
      <c r="A916" s="16" t="str">
        <f>IF(I915="","",IF(A915&gt;='Investicijų skaičiuoklė'!$E$9*p,"",A915+1))</f>
        <v/>
      </c>
      <c r="B916" s="27" t="str">
        <f>IF(A916="","",IF(p=52,B915+7,IF(p=26,B915+14,IF(p=24,IF(MOD(A916,2)=0,EDATE('Investicijų skaičiuoklė'!$E$10,A916/2),B915+14),IF(DAY(DATE(YEAR('Investicijų skaičiuoklė'!$E$10),MONTH('Investicijų skaičiuoklė'!$E$10)+(A916-1)*(12/p),DAY('Investicijų skaičiuoklė'!$E$10)))&lt;&gt;DAY('Investicijų skaičiuoklė'!$E$10),DATE(YEAR('Investicijų skaičiuoklė'!$E$10),MONTH('Investicijų skaičiuoklė'!$E$10)+A916*(12/p)+1,0),DATE(YEAR('Investicijų skaičiuoklė'!$E$10),MONTH('Investicijų skaičiuoklė'!$E$10)+A916*(12/p),DAY('Investicijų skaičiuoklė'!$E$10)))))))</f>
        <v/>
      </c>
      <c r="C916" s="29" t="str">
        <f t="shared" si="43"/>
        <v/>
      </c>
      <c r="D916" s="29" t="str">
        <f t="shared" si="44"/>
        <v/>
      </c>
      <c r="E916" s="29" t="str">
        <f>IF(A916="","",A+SUM($D$2:D915))</f>
        <v/>
      </c>
      <c r="F916" s="29" t="str">
        <f>IF(A916="","",SUM(D$1:D916)+PV)</f>
        <v/>
      </c>
      <c r="G916" s="29" t="str">
        <f>IF(A916="","",IF(INV_Parinktys!$B$17=INV_Parinktys!$A$10,I915*( (1+rate)^(B916-B915)-1 ),I915*rate))</f>
        <v/>
      </c>
      <c r="H916" s="29" t="str">
        <f>IF(D916="","",SUM(G$1:G916))</f>
        <v/>
      </c>
      <c r="I916" s="29" t="str">
        <f t="shared" si="45"/>
        <v/>
      </c>
      <c r="J916" s="28" t="str">
        <f ca="1">_xlfn.IFNA(INDEX(Paskola_LNT!$I$2:$I$1000,MATCH(INV_Lentele!B916,Paskola_LNT!$B$2:$B$1000,0)),IF(AND(J915&lt;&gt;"",A916&lt;&gt;""),J915,""))</f>
        <v/>
      </c>
    </row>
    <row r="917" spans="1:10" x14ac:dyDescent="0.25">
      <c r="A917" s="16" t="str">
        <f>IF(I916="","",IF(A916&gt;='Investicijų skaičiuoklė'!$E$9*p,"",A916+1))</f>
        <v/>
      </c>
      <c r="B917" s="27" t="str">
        <f>IF(A917="","",IF(p=52,B916+7,IF(p=26,B916+14,IF(p=24,IF(MOD(A917,2)=0,EDATE('Investicijų skaičiuoklė'!$E$10,A917/2),B916+14),IF(DAY(DATE(YEAR('Investicijų skaičiuoklė'!$E$10),MONTH('Investicijų skaičiuoklė'!$E$10)+(A917-1)*(12/p),DAY('Investicijų skaičiuoklė'!$E$10)))&lt;&gt;DAY('Investicijų skaičiuoklė'!$E$10),DATE(YEAR('Investicijų skaičiuoklė'!$E$10),MONTH('Investicijų skaičiuoklė'!$E$10)+A917*(12/p)+1,0),DATE(YEAR('Investicijų skaičiuoklė'!$E$10),MONTH('Investicijų skaičiuoklė'!$E$10)+A917*(12/p),DAY('Investicijų skaičiuoklė'!$E$10)))))))</f>
        <v/>
      </c>
      <c r="C917" s="29" t="str">
        <f t="shared" si="43"/>
        <v/>
      </c>
      <c r="D917" s="29" t="str">
        <f t="shared" si="44"/>
        <v/>
      </c>
      <c r="E917" s="29" t="str">
        <f>IF(A917="","",A+SUM($D$2:D916))</f>
        <v/>
      </c>
      <c r="F917" s="29" t="str">
        <f>IF(A917="","",SUM(D$1:D917)+PV)</f>
        <v/>
      </c>
      <c r="G917" s="29" t="str">
        <f>IF(A917="","",IF(INV_Parinktys!$B$17=INV_Parinktys!$A$10,I916*( (1+rate)^(B917-B916)-1 ),I916*rate))</f>
        <v/>
      </c>
      <c r="H917" s="29" t="str">
        <f>IF(D917="","",SUM(G$1:G917))</f>
        <v/>
      </c>
      <c r="I917" s="29" t="str">
        <f t="shared" si="45"/>
        <v/>
      </c>
      <c r="J917" s="28" t="str">
        <f ca="1">_xlfn.IFNA(INDEX(Paskola_LNT!$I$2:$I$1000,MATCH(INV_Lentele!B917,Paskola_LNT!$B$2:$B$1000,0)),IF(AND(J916&lt;&gt;"",A917&lt;&gt;""),J916,""))</f>
        <v/>
      </c>
    </row>
    <row r="918" spans="1:10" x14ac:dyDescent="0.25">
      <c r="A918" s="16" t="str">
        <f>IF(I917="","",IF(A917&gt;='Investicijų skaičiuoklė'!$E$9*p,"",A917+1))</f>
        <v/>
      </c>
      <c r="B918" s="27" t="str">
        <f>IF(A918="","",IF(p=52,B917+7,IF(p=26,B917+14,IF(p=24,IF(MOD(A918,2)=0,EDATE('Investicijų skaičiuoklė'!$E$10,A918/2),B917+14),IF(DAY(DATE(YEAR('Investicijų skaičiuoklė'!$E$10),MONTH('Investicijų skaičiuoklė'!$E$10)+(A918-1)*(12/p),DAY('Investicijų skaičiuoklė'!$E$10)))&lt;&gt;DAY('Investicijų skaičiuoklė'!$E$10),DATE(YEAR('Investicijų skaičiuoklė'!$E$10),MONTH('Investicijų skaičiuoklė'!$E$10)+A918*(12/p)+1,0),DATE(YEAR('Investicijų skaičiuoklė'!$E$10),MONTH('Investicijų skaičiuoklė'!$E$10)+A918*(12/p),DAY('Investicijų skaičiuoklė'!$E$10)))))))</f>
        <v/>
      </c>
      <c r="C918" s="29" t="str">
        <f t="shared" si="43"/>
        <v/>
      </c>
      <c r="D918" s="29" t="str">
        <f t="shared" si="44"/>
        <v/>
      </c>
      <c r="E918" s="29" t="str">
        <f>IF(A918="","",A+SUM($D$2:D917))</f>
        <v/>
      </c>
      <c r="F918" s="29" t="str">
        <f>IF(A918="","",SUM(D$1:D918)+PV)</f>
        <v/>
      </c>
      <c r="G918" s="29" t="str">
        <f>IF(A918="","",IF(INV_Parinktys!$B$17=INV_Parinktys!$A$10,I917*( (1+rate)^(B918-B917)-1 ),I917*rate))</f>
        <v/>
      </c>
      <c r="H918" s="29" t="str">
        <f>IF(D918="","",SUM(G$1:G918))</f>
        <v/>
      </c>
      <c r="I918" s="29" t="str">
        <f t="shared" si="45"/>
        <v/>
      </c>
      <c r="J918" s="28" t="str">
        <f ca="1">_xlfn.IFNA(INDEX(Paskola_LNT!$I$2:$I$1000,MATCH(INV_Lentele!B918,Paskola_LNT!$B$2:$B$1000,0)),IF(AND(J917&lt;&gt;"",A918&lt;&gt;""),J917,""))</f>
        <v/>
      </c>
    </row>
    <row r="919" spans="1:10" x14ac:dyDescent="0.25">
      <c r="A919" s="16" t="str">
        <f>IF(I918="","",IF(A918&gt;='Investicijų skaičiuoklė'!$E$9*p,"",A918+1))</f>
        <v/>
      </c>
      <c r="B919" s="27" t="str">
        <f>IF(A919="","",IF(p=52,B918+7,IF(p=26,B918+14,IF(p=24,IF(MOD(A919,2)=0,EDATE('Investicijų skaičiuoklė'!$E$10,A919/2),B918+14),IF(DAY(DATE(YEAR('Investicijų skaičiuoklė'!$E$10),MONTH('Investicijų skaičiuoklė'!$E$10)+(A919-1)*(12/p),DAY('Investicijų skaičiuoklė'!$E$10)))&lt;&gt;DAY('Investicijų skaičiuoklė'!$E$10),DATE(YEAR('Investicijų skaičiuoklė'!$E$10),MONTH('Investicijų skaičiuoklė'!$E$10)+A919*(12/p)+1,0),DATE(YEAR('Investicijų skaičiuoklė'!$E$10),MONTH('Investicijų skaičiuoklė'!$E$10)+A919*(12/p),DAY('Investicijų skaičiuoklė'!$E$10)))))))</f>
        <v/>
      </c>
      <c r="C919" s="29" t="str">
        <f t="shared" si="43"/>
        <v/>
      </c>
      <c r="D919" s="29" t="str">
        <f t="shared" si="44"/>
        <v/>
      </c>
      <c r="E919" s="29" t="str">
        <f>IF(A919="","",A+SUM($D$2:D918))</f>
        <v/>
      </c>
      <c r="F919" s="29" t="str">
        <f>IF(A919="","",SUM(D$1:D919)+PV)</f>
        <v/>
      </c>
      <c r="G919" s="29" t="str">
        <f>IF(A919="","",IF(INV_Parinktys!$B$17=INV_Parinktys!$A$10,I918*( (1+rate)^(B919-B918)-1 ),I918*rate))</f>
        <v/>
      </c>
      <c r="H919" s="29" t="str">
        <f>IF(D919="","",SUM(G$1:G919))</f>
        <v/>
      </c>
      <c r="I919" s="29" t="str">
        <f t="shared" si="45"/>
        <v/>
      </c>
      <c r="J919" s="28" t="str">
        <f ca="1">_xlfn.IFNA(INDEX(Paskola_LNT!$I$2:$I$1000,MATCH(INV_Lentele!B919,Paskola_LNT!$B$2:$B$1000,0)),IF(AND(J918&lt;&gt;"",A919&lt;&gt;""),J918,""))</f>
        <v/>
      </c>
    </row>
    <row r="920" spans="1:10" x14ac:dyDescent="0.25">
      <c r="A920" s="16" t="str">
        <f>IF(I919="","",IF(A919&gt;='Investicijų skaičiuoklė'!$E$9*p,"",A919+1))</f>
        <v/>
      </c>
      <c r="B920" s="27" t="str">
        <f>IF(A920="","",IF(p=52,B919+7,IF(p=26,B919+14,IF(p=24,IF(MOD(A920,2)=0,EDATE('Investicijų skaičiuoklė'!$E$10,A920/2),B919+14),IF(DAY(DATE(YEAR('Investicijų skaičiuoklė'!$E$10),MONTH('Investicijų skaičiuoklė'!$E$10)+(A920-1)*(12/p),DAY('Investicijų skaičiuoklė'!$E$10)))&lt;&gt;DAY('Investicijų skaičiuoklė'!$E$10),DATE(YEAR('Investicijų skaičiuoklė'!$E$10),MONTH('Investicijų skaičiuoklė'!$E$10)+A920*(12/p)+1,0),DATE(YEAR('Investicijų skaičiuoklė'!$E$10),MONTH('Investicijų skaičiuoklė'!$E$10)+A920*(12/p),DAY('Investicijų skaičiuoklė'!$E$10)))))))</f>
        <v/>
      </c>
      <c r="C920" s="29" t="str">
        <f t="shared" si="43"/>
        <v/>
      </c>
      <c r="D920" s="29" t="str">
        <f t="shared" si="44"/>
        <v/>
      </c>
      <c r="E920" s="29" t="str">
        <f>IF(A920="","",A+SUM($D$2:D919))</f>
        <v/>
      </c>
      <c r="F920" s="29" t="str">
        <f>IF(A920="","",SUM(D$1:D920)+PV)</f>
        <v/>
      </c>
      <c r="G920" s="29" t="str">
        <f>IF(A920="","",IF(INV_Parinktys!$B$17=INV_Parinktys!$A$10,I919*( (1+rate)^(B920-B919)-1 ),I919*rate))</f>
        <v/>
      </c>
      <c r="H920" s="29" t="str">
        <f>IF(D920="","",SUM(G$1:G920))</f>
        <v/>
      </c>
      <c r="I920" s="29" t="str">
        <f t="shared" si="45"/>
        <v/>
      </c>
      <c r="J920" s="28" t="str">
        <f ca="1">_xlfn.IFNA(INDEX(Paskola_LNT!$I$2:$I$1000,MATCH(INV_Lentele!B920,Paskola_LNT!$B$2:$B$1000,0)),IF(AND(J919&lt;&gt;"",A920&lt;&gt;""),J919,""))</f>
        <v/>
      </c>
    </row>
    <row r="921" spans="1:10" x14ac:dyDescent="0.25">
      <c r="A921" s="16" t="str">
        <f>IF(I920="","",IF(A920&gt;='Investicijų skaičiuoklė'!$E$9*p,"",A920+1))</f>
        <v/>
      </c>
      <c r="B921" s="27" t="str">
        <f>IF(A921="","",IF(p=52,B920+7,IF(p=26,B920+14,IF(p=24,IF(MOD(A921,2)=0,EDATE('Investicijų skaičiuoklė'!$E$10,A921/2),B920+14),IF(DAY(DATE(YEAR('Investicijų skaičiuoklė'!$E$10),MONTH('Investicijų skaičiuoklė'!$E$10)+(A921-1)*(12/p),DAY('Investicijų skaičiuoklė'!$E$10)))&lt;&gt;DAY('Investicijų skaičiuoklė'!$E$10),DATE(YEAR('Investicijų skaičiuoklė'!$E$10),MONTH('Investicijų skaičiuoklė'!$E$10)+A921*(12/p)+1,0),DATE(YEAR('Investicijų skaičiuoklė'!$E$10),MONTH('Investicijų skaičiuoklė'!$E$10)+A921*(12/p),DAY('Investicijų skaičiuoklė'!$E$10)))))))</f>
        <v/>
      </c>
      <c r="C921" s="29" t="str">
        <f t="shared" si="43"/>
        <v/>
      </c>
      <c r="D921" s="29" t="str">
        <f t="shared" si="44"/>
        <v/>
      </c>
      <c r="E921" s="29" t="str">
        <f>IF(A921="","",A+SUM($D$2:D920))</f>
        <v/>
      </c>
      <c r="F921" s="29" t="str">
        <f>IF(A921="","",SUM(D$1:D921)+PV)</f>
        <v/>
      </c>
      <c r="G921" s="29" t="str">
        <f>IF(A921="","",IF(INV_Parinktys!$B$17=INV_Parinktys!$A$10,I920*( (1+rate)^(B921-B920)-1 ),I920*rate))</f>
        <v/>
      </c>
      <c r="H921" s="29" t="str">
        <f>IF(D921="","",SUM(G$1:G921))</f>
        <v/>
      </c>
      <c r="I921" s="29" t="str">
        <f t="shared" si="45"/>
        <v/>
      </c>
      <c r="J921" s="28" t="str">
        <f ca="1">_xlfn.IFNA(INDEX(Paskola_LNT!$I$2:$I$1000,MATCH(INV_Lentele!B921,Paskola_LNT!$B$2:$B$1000,0)),IF(AND(J920&lt;&gt;"",A921&lt;&gt;""),J920,""))</f>
        <v/>
      </c>
    </row>
    <row r="922" spans="1:10" x14ac:dyDescent="0.25">
      <c r="A922" s="16" t="str">
        <f>IF(I921="","",IF(A921&gt;='Investicijų skaičiuoklė'!$E$9*p,"",A921+1))</f>
        <v/>
      </c>
      <c r="B922" s="27" t="str">
        <f>IF(A922="","",IF(p=52,B921+7,IF(p=26,B921+14,IF(p=24,IF(MOD(A922,2)=0,EDATE('Investicijų skaičiuoklė'!$E$10,A922/2),B921+14),IF(DAY(DATE(YEAR('Investicijų skaičiuoklė'!$E$10),MONTH('Investicijų skaičiuoklė'!$E$10)+(A922-1)*(12/p),DAY('Investicijų skaičiuoklė'!$E$10)))&lt;&gt;DAY('Investicijų skaičiuoklė'!$E$10),DATE(YEAR('Investicijų skaičiuoklė'!$E$10),MONTH('Investicijų skaičiuoklė'!$E$10)+A922*(12/p)+1,0),DATE(YEAR('Investicijų skaičiuoklė'!$E$10),MONTH('Investicijų skaičiuoklė'!$E$10)+A922*(12/p),DAY('Investicijų skaičiuoklė'!$E$10)))))))</f>
        <v/>
      </c>
      <c r="C922" s="29" t="str">
        <f t="shared" si="43"/>
        <v/>
      </c>
      <c r="D922" s="29" t="str">
        <f t="shared" si="44"/>
        <v/>
      </c>
      <c r="E922" s="29" t="str">
        <f>IF(A922="","",A+SUM($D$2:D921))</f>
        <v/>
      </c>
      <c r="F922" s="29" t="str">
        <f>IF(A922="","",SUM(D$1:D922)+PV)</f>
        <v/>
      </c>
      <c r="G922" s="29" t="str">
        <f>IF(A922="","",IF(INV_Parinktys!$B$17=INV_Parinktys!$A$10,I921*( (1+rate)^(B922-B921)-1 ),I921*rate))</f>
        <v/>
      </c>
      <c r="H922" s="29" t="str">
        <f>IF(D922="","",SUM(G$1:G922))</f>
        <v/>
      </c>
      <c r="I922" s="29" t="str">
        <f t="shared" si="45"/>
        <v/>
      </c>
      <c r="J922" s="28" t="str">
        <f ca="1">_xlfn.IFNA(INDEX(Paskola_LNT!$I$2:$I$1000,MATCH(INV_Lentele!B922,Paskola_LNT!$B$2:$B$1000,0)),IF(AND(J921&lt;&gt;"",A922&lt;&gt;""),J921,""))</f>
        <v/>
      </c>
    </row>
    <row r="923" spans="1:10" x14ac:dyDescent="0.25">
      <c r="A923" s="16" t="str">
        <f>IF(I922="","",IF(A922&gt;='Investicijų skaičiuoklė'!$E$9*p,"",A922+1))</f>
        <v/>
      </c>
      <c r="B923" s="27" t="str">
        <f>IF(A923="","",IF(p=52,B922+7,IF(p=26,B922+14,IF(p=24,IF(MOD(A923,2)=0,EDATE('Investicijų skaičiuoklė'!$E$10,A923/2),B922+14),IF(DAY(DATE(YEAR('Investicijų skaičiuoklė'!$E$10),MONTH('Investicijų skaičiuoklė'!$E$10)+(A923-1)*(12/p),DAY('Investicijų skaičiuoklė'!$E$10)))&lt;&gt;DAY('Investicijų skaičiuoklė'!$E$10),DATE(YEAR('Investicijų skaičiuoklė'!$E$10),MONTH('Investicijų skaičiuoklė'!$E$10)+A923*(12/p)+1,0),DATE(YEAR('Investicijų skaičiuoklė'!$E$10),MONTH('Investicijų skaičiuoklė'!$E$10)+A923*(12/p),DAY('Investicijų skaičiuoklė'!$E$10)))))))</f>
        <v/>
      </c>
      <c r="C923" s="29" t="str">
        <f t="shared" si="43"/>
        <v/>
      </c>
      <c r="D923" s="29" t="str">
        <f t="shared" si="44"/>
        <v/>
      </c>
      <c r="E923" s="29" t="str">
        <f>IF(A923="","",A+SUM($D$2:D922))</f>
        <v/>
      </c>
      <c r="F923" s="29" t="str">
        <f>IF(A923="","",SUM(D$1:D923)+PV)</f>
        <v/>
      </c>
      <c r="G923" s="29" t="str">
        <f>IF(A923="","",IF(INV_Parinktys!$B$17=INV_Parinktys!$A$10,I922*( (1+rate)^(B923-B922)-1 ),I922*rate))</f>
        <v/>
      </c>
      <c r="H923" s="29" t="str">
        <f>IF(D923="","",SUM(G$1:G923))</f>
        <v/>
      </c>
      <c r="I923" s="29" t="str">
        <f t="shared" si="45"/>
        <v/>
      </c>
      <c r="J923" s="28" t="str">
        <f ca="1">_xlfn.IFNA(INDEX(Paskola_LNT!$I$2:$I$1000,MATCH(INV_Lentele!B923,Paskola_LNT!$B$2:$B$1000,0)),IF(AND(J922&lt;&gt;"",A923&lt;&gt;""),J922,""))</f>
        <v/>
      </c>
    </row>
    <row r="924" spans="1:10" x14ac:dyDescent="0.25">
      <c r="A924" s="16" t="str">
        <f>IF(I923="","",IF(A923&gt;='Investicijų skaičiuoklė'!$E$9*p,"",A923+1))</f>
        <v/>
      </c>
      <c r="B924" s="27" t="str">
        <f>IF(A924="","",IF(p=52,B923+7,IF(p=26,B923+14,IF(p=24,IF(MOD(A924,2)=0,EDATE('Investicijų skaičiuoklė'!$E$10,A924/2),B923+14),IF(DAY(DATE(YEAR('Investicijų skaičiuoklė'!$E$10),MONTH('Investicijų skaičiuoklė'!$E$10)+(A924-1)*(12/p),DAY('Investicijų skaičiuoklė'!$E$10)))&lt;&gt;DAY('Investicijų skaičiuoklė'!$E$10),DATE(YEAR('Investicijų skaičiuoklė'!$E$10),MONTH('Investicijų skaičiuoklė'!$E$10)+A924*(12/p)+1,0),DATE(YEAR('Investicijų skaičiuoklė'!$E$10),MONTH('Investicijų skaičiuoklė'!$E$10)+A924*(12/p),DAY('Investicijų skaičiuoklė'!$E$10)))))))</f>
        <v/>
      </c>
      <c r="C924" s="29" t="str">
        <f t="shared" si="43"/>
        <v/>
      </c>
      <c r="D924" s="29" t="str">
        <f t="shared" si="44"/>
        <v/>
      </c>
      <c r="E924" s="29" t="str">
        <f>IF(A924="","",A+SUM($D$2:D923))</f>
        <v/>
      </c>
      <c r="F924" s="29" t="str">
        <f>IF(A924="","",SUM(D$1:D924)+PV)</f>
        <v/>
      </c>
      <c r="G924" s="29" t="str">
        <f>IF(A924="","",IF(INV_Parinktys!$B$17=INV_Parinktys!$A$10,I923*( (1+rate)^(B924-B923)-1 ),I923*rate))</f>
        <v/>
      </c>
      <c r="H924" s="29" t="str">
        <f>IF(D924="","",SUM(G$1:G924))</f>
        <v/>
      </c>
      <c r="I924" s="29" t="str">
        <f t="shared" si="45"/>
        <v/>
      </c>
      <c r="J924" s="28" t="str">
        <f ca="1">_xlfn.IFNA(INDEX(Paskola_LNT!$I$2:$I$1000,MATCH(INV_Lentele!B924,Paskola_LNT!$B$2:$B$1000,0)),IF(AND(J923&lt;&gt;"",A924&lt;&gt;""),J923,""))</f>
        <v/>
      </c>
    </row>
    <row r="925" spans="1:10" x14ac:dyDescent="0.25">
      <c r="A925" s="16" t="str">
        <f>IF(I924="","",IF(A924&gt;='Investicijų skaičiuoklė'!$E$9*p,"",A924+1))</f>
        <v/>
      </c>
      <c r="B925" s="27" t="str">
        <f>IF(A925="","",IF(p=52,B924+7,IF(p=26,B924+14,IF(p=24,IF(MOD(A925,2)=0,EDATE('Investicijų skaičiuoklė'!$E$10,A925/2),B924+14),IF(DAY(DATE(YEAR('Investicijų skaičiuoklė'!$E$10),MONTH('Investicijų skaičiuoklė'!$E$10)+(A925-1)*(12/p),DAY('Investicijų skaičiuoklė'!$E$10)))&lt;&gt;DAY('Investicijų skaičiuoklė'!$E$10),DATE(YEAR('Investicijų skaičiuoklė'!$E$10),MONTH('Investicijų skaičiuoklė'!$E$10)+A925*(12/p)+1,0),DATE(YEAR('Investicijų skaičiuoklė'!$E$10),MONTH('Investicijų skaičiuoklė'!$E$10)+A925*(12/p),DAY('Investicijų skaičiuoklė'!$E$10)))))))</f>
        <v/>
      </c>
      <c r="C925" s="29" t="str">
        <f t="shared" si="43"/>
        <v/>
      </c>
      <c r="D925" s="29" t="str">
        <f t="shared" si="44"/>
        <v/>
      </c>
      <c r="E925" s="29" t="str">
        <f>IF(A925="","",A+SUM($D$2:D924))</f>
        <v/>
      </c>
      <c r="F925" s="29" t="str">
        <f>IF(A925="","",SUM(D$1:D925)+PV)</f>
        <v/>
      </c>
      <c r="G925" s="29" t="str">
        <f>IF(A925="","",IF(INV_Parinktys!$B$17=INV_Parinktys!$A$10,I924*( (1+rate)^(B925-B924)-1 ),I924*rate))</f>
        <v/>
      </c>
      <c r="H925" s="29" t="str">
        <f>IF(D925="","",SUM(G$1:G925))</f>
        <v/>
      </c>
      <c r="I925" s="29" t="str">
        <f t="shared" si="45"/>
        <v/>
      </c>
      <c r="J925" s="28" t="str">
        <f ca="1">_xlfn.IFNA(INDEX(Paskola_LNT!$I$2:$I$1000,MATCH(INV_Lentele!B925,Paskola_LNT!$B$2:$B$1000,0)),IF(AND(J924&lt;&gt;"",A925&lt;&gt;""),J924,""))</f>
        <v/>
      </c>
    </row>
    <row r="926" spans="1:10" x14ac:dyDescent="0.25">
      <c r="A926" s="16" t="str">
        <f>IF(I925="","",IF(A925&gt;='Investicijų skaičiuoklė'!$E$9*p,"",A925+1))</f>
        <v/>
      </c>
      <c r="B926" s="27" t="str">
        <f>IF(A926="","",IF(p=52,B925+7,IF(p=26,B925+14,IF(p=24,IF(MOD(A926,2)=0,EDATE('Investicijų skaičiuoklė'!$E$10,A926/2),B925+14),IF(DAY(DATE(YEAR('Investicijų skaičiuoklė'!$E$10),MONTH('Investicijų skaičiuoklė'!$E$10)+(A926-1)*(12/p),DAY('Investicijų skaičiuoklė'!$E$10)))&lt;&gt;DAY('Investicijų skaičiuoklė'!$E$10),DATE(YEAR('Investicijų skaičiuoklė'!$E$10),MONTH('Investicijų skaičiuoklė'!$E$10)+A926*(12/p)+1,0),DATE(YEAR('Investicijų skaičiuoklė'!$E$10),MONTH('Investicijų skaičiuoklė'!$E$10)+A926*(12/p),DAY('Investicijų skaičiuoklė'!$E$10)))))))</f>
        <v/>
      </c>
      <c r="C926" s="29" t="str">
        <f t="shared" si="43"/>
        <v/>
      </c>
      <c r="D926" s="29" t="str">
        <f t="shared" si="44"/>
        <v/>
      </c>
      <c r="E926" s="29" t="str">
        <f>IF(A926="","",A+SUM($D$2:D925))</f>
        <v/>
      </c>
      <c r="F926" s="29" t="str">
        <f>IF(A926="","",SUM(D$1:D926)+PV)</f>
        <v/>
      </c>
      <c r="G926" s="29" t="str">
        <f>IF(A926="","",IF(INV_Parinktys!$B$17=INV_Parinktys!$A$10,I925*( (1+rate)^(B926-B925)-1 ),I925*rate))</f>
        <v/>
      </c>
      <c r="H926" s="29" t="str">
        <f>IF(D926="","",SUM(G$1:G926))</f>
        <v/>
      </c>
      <c r="I926" s="29" t="str">
        <f t="shared" si="45"/>
        <v/>
      </c>
      <c r="J926" s="28" t="str">
        <f ca="1">_xlfn.IFNA(INDEX(Paskola_LNT!$I$2:$I$1000,MATCH(INV_Lentele!B926,Paskola_LNT!$B$2:$B$1000,0)),IF(AND(J925&lt;&gt;"",A926&lt;&gt;""),J925,""))</f>
        <v/>
      </c>
    </row>
    <row r="927" spans="1:10" x14ac:dyDescent="0.25">
      <c r="A927" s="16" t="str">
        <f>IF(I926="","",IF(A926&gt;='Investicijų skaičiuoklė'!$E$9*p,"",A926+1))</f>
        <v/>
      </c>
      <c r="B927" s="27" t="str">
        <f>IF(A927="","",IF(p=52,B926+7,IF(p=26,B926+14,IF(p=24,IF(MOD(A927,2)=0,EDATE('Investicijų skaičiuoklė'!$E$10,A927/2),B926+14),IF(DAY(DATE(YEAR('Investicijų skaičiuoklė'!$E$10),MONTH('Investicijų skaičiuoklė'!$E$10)+(A927-1)*(12/p),DAY('Investicijų skaičiuoklė'!$E$10)))&lt;&gt;DAY('Investicijų skaičiuoklė'!$E$10),DATE(YEAR('Investicijų skaičiuoklė'!$E$10),MONTH('Investicijų skaičiuoklė'!$E$10)+A927*(12/p)+1,0),DATE(YEAR('Investicijų skaičiuoklė'!$E$10),MONTH('Investicijų skaičiuoklė'!$E$10)+A927*(12/p),DAY('Investicijų skaičiuoklė'!$E$10)))))))</f>
        <v/>
      </c>
      <c r="C927" s="29" t="str">
        <f t="shared" si="43"/>
        <v/>
      </c>
      <c r="D927" s="29" t="str">
        <f t="shared" si="44"/>
        <v/>
      </c>
      <c r="E927" s="29" t="str">
        <f>IF(A927="","",A+SUM($D$2:D926))</f>
        <v/>
      </c>
      <c r="F927" s="29" t="str">
        <f>IF(A927="","",SUM(D$1:D927)+PV)</f>
        <v/>
      </c>
      <c r="G927" s="29" t="str">
        <f>IF(A927="","",IF(INV_Parinktys!$B$17=INV_Parinktys!$A$10,I926*( (1+rate)^(B927-B926)-1 ),I926*rate))</f>
        <v/>
      </c>
      <c r="H927" s="29" t="str">
        <f>IF(D927="","",SUM(G$1:G927))</f>
        <v/>
      </c>
      <c r="I927" s="29" t="str">
        <f t="shared" si="45"/>
        <v/>
      </c>
      <c r="J927" s="28" t="str">
        <f ca="1">_xlfn.IFNA(INDEX(Paskola_LNT!$I$2:$I$1000,MATCH(INV_Lentele!B927,Paskola_LNT!$B$2:$B$1000,0)),IF(AND(J926&lt;&gt;"",A927&lt;&gt;""),J926,""))</f>
        <v/>
      </c>
    </row>
    <row r="928" spans="1:10" x14ac:dyDescent="0.25">
      <c r="A928" s="16" t="str">
        <f>IF(I927="","",IF(A927&gt;='Investicijų skaičiuoklė'!$E$9*p,"",A927+1))</f>
        <v/>
      </c>
      <c r="B928" s="27" t="str">
        <f>IF(A928="","",IF(p=52,B927+7,IF(p=26,B927+14,IF(p=24,IF(MOD(A928,2)=0,EDATE('Investicijų skaičiuoklė'!$E$10,A928/2),B927+14),IF(DAY(DATE(YEAR('Investicijų skaičiuoklė'!$E$10),MONTH('Investicijų skaičiuoklė'!$E$10)+(A928-1)*(12/p),DAY('Investicijų skaičiuoklė'!$E$10)))&lt;&gt;DAY('Investicijų skaičiuoklė'!$E$10),DATE(YEAR('Investicijų skaičiuoklė'!$E$10),MONTH('Investicijų skaičiuoklė'!$E$10)+A928*(12/p)+1,0),DATE(YEAR('Investicijų skaičiuoklė'!$E$10),MONTH('Investicijų skaičiuoklė'!$E$10)+A928*(12/p),DAY('Investicijų skaičiuoklė'!$E$10)))))))</f>
        <v/>
      </c>
      <c r="C928" s="29" t="str">
        <f t="shared" si="43"/>
        <v/>
      </c>
      <c r="D928" s="29" t="str">
        <f t="shared" si="44"/>
        <v/>
      </c>
      <c r="E928" s="29" t="str">
        <f>IF(A928="","",A+SUM($D$2:D927))</f>
        <v/>
      </c>
      <c r="F928" s="29" t="str">
        <f>IF(A928="","",SUM(D$1:D928)+PV)</f>
        <v/>
      </c>
      <c r="G928" s="29" t="str">
        <f>IF(A928="","",IF(INV_Parinktys!$B$17=INV_Parinktys!$A$10,I927*( (1+rate)^(B928-B927)-1 ),I927*rate))</f>
        <v/>
      </c>
      <c r="H928" s="29" t="str">
        <f>IF(D928="","",SUM(G$1:G928))</f>
        <v/>
      </c>
      <c r="I928" s="29" t="str">
        <f t="shared" si="45"/>
        <v/>
      </c>
      <c r="J928" s="28" t="str">
        <f ca="1">_xlfn.IFNA(INDEX(Paskola_LNT!$I$2:$I$1000,MATCH(INV_Lentele!B928,Paskola_LNT!$B$2:$B$1000,0)),IF(AND(J927&lt;&gt;"",A928&lt;&gt;""),J927,""))</f>
        <v/>
      </c>
    </row>
    <row r="929" spans="1:10" x14ac:dyDescent="0.25">
      <c r="A929" s="16" t="str">
        <f>IF(I928="","",IF(A928&gt;='Investicijų skaičiuoklė'!$E$9*p,"",A928+1))</f>
        <v/>
      </c>
      <c r="B929" s="27" t="str">
        <f>IF(A929="","",IF(p=52,B928+7,IF(p=26,B928+14,IF(p=24,IF(MOD(A929,2)=0,EDATE('Investicijų skaičiuoklė'!$E$10,A929/2),B928+14),IF(DAY(DATE(YEAR('Investicijų skaičiuoklė'!$E$10),MONTH('Investicijų skaičiuoklė'!$E$10)+(A929-1)*(12/p),DAY('Investicijų skaičiuoklė'!$E$10)))&lt;&gt;DAY('Investicijų skaičiuoklė'!$E$10),DATE(YEAR('Investicijų skaičiuoklė'!$E$10),MONTH('Investicijų skaičiuoklė'!$E$10)+A929*(12/p)+1,0),DATE(YEAR('Investicijų skaičiuoklė'!$E$10),MONTH('Investicijų skaičiuoklė'!$E$10)+A929*(12/p),DAY('Investicijų skaičiuoklė'!$E$10)))))))</f>
        <v/>
      </c>
      <c r="C929" s="29" t="str">
        <f t="shared" si="43"/>
        <v/>
      </c>
      <c r="D929" s="29" t="str">
        <f t="shared" si="44"/>
        <v/>
      </c>
      <c r="E929" s="29" t="str">
        <f>IF(A929="","",A+SUM($D$2:D928))</f>
        <v/>
      </c>
      <c r="F929" s="29" t="str">
        <f>IF(A929="","",SUM(D$1:D929)+PV)</f>
        <v/>
      </c>
      <c r="G929" s="29" t="str">
        <f>IF(A929="","",IF(INV_Parinktys!$B$17=INV_Parinktys!$A$10,I928*( (1+rate)^(B929-B928)-1 ),I928*rate))</f>
        <v/>
      </c>
      <c r="H929" s="29" t="str">
        <f>IF(D929="","",SUM(G$1:G929))</f>
        <v/>
      </c>
      <c r="I929" s="29" t="str">
        <f t="shared" si="45"/>
        <v/>
      </c>
      <c r="J929" s="28" t="str">
        <f ca="1">_xlfn.IFNA(INDEX(Paskola_LNT!$I$2:$I$1000,MATCH(INV_Lentele!B929,Paskola_LNT!$B$2:$B$1000,0)),IF(AND(J928&lt;&gt;"",A929&lt;&gt;""),J928,""))</f>
        <v/>
      </c>
    </row>
    <row r="930" spans="1:10" x14ac:dyDescent="0.25">
      <c r="A930" s="16" t="str">
        <f>IF(I929="","",IF(A929&gt;='Investicijų skaičiuoklė'!$E$9*p,"",A929+1))</f>
        <v/>
      </c>
      <c r="B930" s="27" t="str">
        <f>IF(A930="","",IF(p=52,B929+7,IF(p=26,B929+14,IF(p=24,IF(MOD(A930,2)=0,EDATE('Investicijų skaičiuoklė'!$E$10,A930/2),B929+14),IF(DAY(DATE(YEAR('Investicijų skaičiuoklė'!$E$10),MONTH('Investicijų skaičiuoklė'!$E$10)+(A930-1)*(12/p),DAY('Investicijų skaičiuoklė'!$E$10)))&lt;&gt;DAY('Investicijų skaičiuoklė'!$E$10),DATE(YEAR('Investicijų skaičiuoklė'!$E$10),MONTH('Investicijų skaičiuoklė'!$E$10)+A930*(12/p)+1,0),DATE(YEAR('Investicijų skaičiuoklė'!$E$10),MONTH('Investicijų skaičiuoklė'!$E$10)+A930*(12/p),DAY('Investicijų skaičiuoklė'!$E$10)))))))</f>
        <v/>
      </c>
      <c r="C930" s="29" t="str">
        <f t="shared" si="43"/>
        <v/>
      </c>
      <c r="D930" s="29" t="str">
        <f t="shared" si="44"/>
        <v/>
      </c>
      <c r="E930" s="29" t="str">
        <f>IF(A930="","",A+SUM($D$2:D929))</f>
        <v/>
      </c>
      <c r="F930" s="29" t="str">
        <f>IF(A930="","",SUM(D$1:D930)+PV)</f>
        <v/>
      </c>
      <c r="G930" s="29" t="str">
        <f>IF(A930="","",IF(INV_Parinktys!$B$17=INV_Parinktys!$A$10,I929*( (1+rate)^(B930-B929)-1 ),I929*rate))</f>
        <v/>
      </c>
      <c r="H930" s="29" t="str">
        <f>IF(D930="","",SUM(G$1:G930))</f>
        <v/>
      </c>
      <c r="I930" s="29" t="str">
        <f t="shared" si="45"/>
        <v/>
      </c>
      <c r="J930" s="28" t="str">
        <f ca="1">_xlfn.IFNA(INDEX(Paskola_LNT!$I$2:$I$1000,MATCH(INV_Lentele!B930,Paskola_LNT!$B$2:$B$1000,0)),IF(AND(J929&lt;&gt;"",A930&lt;&gt;""),J929,""))</f>
        <v/>
      </c>
    </row>
    <row r="931" spans="1:10" x14ac:dyDescent="0.25">
      <c r="A931" s="16" t="str">
        <f>IF(I930="","",IF(A930&gt;='Investicijų skaičiuoklė'!$E$9*p,"",A930+1))</f>
        <v/>
      </c>
      <c r="B931" s="27" t="str">
        <f>IF(A931="","",IF(p=52,B930+7,IF(p=26,B930+14,IF(p=24,IF(MOD(A931,2)=0,EDATE('Investicijų skaičiuoklė'!$E$10,A931/2),B930+14),IF(DAY(DATE(YEAR('Investicijų skaičiuoklė'!$E$10),MONTH('Investicijų skaičiuoklė'!$E$10)+(A931-1)*(12/p),DAY('Investicijų skaičiuoklė'!$E$10)))&lt;&gt;DAY('Investicijų skaičiuoklė'!$E$10),DATE(YEAR('Investicijų skaičiuoklė'!$E$10),MONTH('Investicijų skaičiuoklė'!$E$10)+A931*(12/p)+1,0),DATE(YEAR('Investicijų skaičiuoklė'!$E$10),MONTH('Investicijų skaičiuoklė'!$E$10)+A931*(12/p),DAY('Investicijų skaičiuoklė'!$E$10)))))))</f>
        <v/>
      </c>
      <c r="C931" s="29" t="str">
        <f t="shared" si="43"/>
        <v/>
      </c>
      <c r="D931" s="29" t="str">
        <f t="shared" si="44"/>
        <v/>
      </c>
      <c r="E931" s="29" t="str">
        <f>IF(A931="","",A+SUM($D$2:D930))</f>
        <v/>
      </c>
      <c r="F931" s="29" t="str">
        <f>IF(A931="","",SUM(D$1:D931)+PV)</f>
        <v/>
      </c>
      <c r="G931" s="29" t="str">
        <f>IF(A931="","",IF(INV_Parinktys!$B$17=INV_Parinktys!$A$10,I930*( (1+rate)^(B931-B930)-1 ),I930*rate))</f>
        <v/>
      </c>
      <c r="H931" s="29" t="str">
        <f>IF(D931="","",SUM(G$1:G931))</f>
        <v/>
      </c>
      <c r="I931" s="29" t="str">
        <f t="shared" si="45"/>
        <v/>
      </c>
      <c r="J931" s="28" t="str">
        <f ca="1">_xlfn.IFNA(INDEX(Paskola_LNT!$I$2:$I$1000,MATCH(INV_Lentele!B931,Paskola_LNT!$B$2:$B$1000,0)),IF(AND(J930&lt;&gt;"",A931&lt;&gt;""),J930,""))</f>
        <v/>
      </c>
    </row>
    <row r="932" spans="1:10" x14ac:dyDescent="0.25">
      <c r="A932" s="16" t="str">
        <f>IF(I931="","",IF(A931&gt;='Investicijų skaičiuoklė'!$E$9*p,"",A931+1))</f>
        <v/>
      </c>
      <c r="B932" s="27" t="str">
        <f>IF(A932="","",IF(p=52,B931+7,IF(p=26,B931+14,IF(p=24,IF(MOD(A932,2)=0,EDATE('Investicijų skaičiuoklė'!$E$10,A932/2),B931+14),IF(DAY(DATE(YEAR('Investicijų skaičiuoklė'!$E$10),MONTH('Investicijų skaičiuoklė'!$E$10)+(A932-1)*(12/p),DAY('Investicijų skaičiuoklė'!$E$10)))&lt;&gt;DAY('Investicijų skaičiuoklė'!$E$10),DATE(YEAR('Investicijų skaičiuoklė'!$E$10),MONTH('Investicijų skaičiuoklė'!$E$10)+A932*(12/p)+1,0),DATE(YEAR('Investicijų skaičiuoklė'!$E$10),MONTH('Investicijų skaičiuoklė'!$E$10)+A932*(12/p),DAY('Investicijų skaičiuoklė'!$E$10)))))))</f>
        <v/>
      </c>
      <c r="C932" s="29" t="str">
        <f t="shared" si="43"/>
        <v/>
      </c>
      <c r="D932" s="29" t="str">
        <f t="shared" si="44"/>
        <v/>
      </c>
      <c r="E932" s="29" t="str">
        <f>IF(A932="","",A+SUM($D$2:D931))</f>
        <v/>
      </c>
      <c r="F932" s="29" t="str">
        <f>IF(A932="","",SUM(D$1:D932)+PV)</f>
        <v/>
      </c>
      <c r="G932" s="29" t="str">
        <f>IF(A932="","",IF(INV_Parinktys!$B$17=INV_Parinktys!$A$10,I931*( (1+rate)^(B932-B931)-1 ),I931*rate))</f>
        <v/>
      </c>
      <c r="H932" s="29" t="str">
        <f>IF(D932="","",SUM(G$1:G932))</f>
        <v/>
      </c>
      <c r="I932" s="29" t="str">
        <f t="shared" si="45"/>
        <v/>
      </c>
      <c r="J932" s="28" t="str">
        <f ca="1">_xlfn.IFNA(INDEX(Paskola_LNT!$I$2:$I$1000,MATCH(INV_Lentele!B932,Paskola_LNT!$B$2:$B$1000,0)),IF(AND(J931&lt;&gt;"",A932&lt;&gt;""),J931,""))</f>
        <v/>
      </c>
    </row>
    <row r="933" spans="1:10" x14ac:dyDescent="0.25">
      <c r="A933" s="16" t="str">
        <f>IF(I932="","",IF(A932&gt;='Investicijų skaičiuoklė'!$E$9*p,"",A932+1))</f>
        <v/>
      </c>
      <c r="B933" s="27" t="str">
        <f>IF(A933="","",IF(p=52,B932+7,IF(p=26,B932+14,IF(p=24,IF(MOD(A933,2)=0,EDATE('Investicijų skaičiuoklė'!$E$10,A933/2),B932+14),IF(DAY(DATE(YEAR('Investicijų skaičiuoklė'!$E$10),MONTH('Investicijų skaičiuoklė'!$E$10)+(A933-1)*(12/p),DAY('Investicijų skaičiuoklė'!$E$10)))&lt;&gt;DAY('Investicijų skaičiuoklė'!$E$10),DATE(YEAR('Investicijų skaičiuoklė'!$E$10),MONTH('Investicijų skaičiuoklė'!$E$10)+A933*(12/p)+1,0),DATE(YEAR('Investicijų skaičiuoklė'!$E$10),MONTH('Investicijų skaičiuoklė'!$E$10)+A933*(12/p),DAY('Investicijų skaičiuoklė'!$E$10)))))))</f>
        <v/>
      </c>
      <c r="C933" s="29" t="str">
        <f t="shared" si="43"/>
        <v/>
      </c>
      <c r="D933" s="29" t="str">
        <f t="shared" si="44"/>
        <v/>
      </c>
      <c r="E933" s="29" t="str">
        <f>IF(A933="","",A+SUM($D$2:D932))</f>
        <v/>
      </c>
      <c r="F933" s="29" t="str">
        <f>IF(A933="","",SUM(D$1:D933)+PV)</f>
        <v/>
      </c>
      <c r="G933" s="29" t="str">
        <f>IF(A933="","",IF(INV_Parinktys!$B$17=INV_Parinktys!$A$10,I932*( (1+rate)^(B933-B932)-1 ),I932*rate))</f>
        <v/>
      </c>
      <c r="H933" s="29" t="str">
        <f>IF(D933="","",SUM(G$1:G933))</f>
        <v/>
      </c>
      <c r="I933" s="29" t="str">
        <f t="shared" si="45"/>
        <v/>
      </c>
      <c r="J933" s="28" t="str">
        <f ca="1">_xlfn.IFNA(INDEX(Paskola_LNT!$I$2:$I$1000,MATCH(INV_Lentele!B933,Paskola_LNT!$B$2:$B$1000,0)),IF(AND(J932&lt;&gt;"",A933&lt;&gt;""),J932,""))</f>
        <v/>
      </c>
    </row>
    <row r="934" spans="1:10" x14ac:dyDescent="0.25">
      <c r="A934" s="16" t="str">
        <f>IF(I933="","",IF(A933&gt;='Investicijų skaičiuoklė'!$E$9*p,"",A933+1))</f>
        <v/>
      </c>
      <c r="B934" s="27" t="str">
        <f>IF(A934="","",IF(p=52,B933+7,IF(p=26,B933+14,IF(p=24,IF(MOD(A934,2)=0,EDATE('Investicijų skaičiuoklė'!$E$10,A934/2),B933+14),IF(DAY(DATE(YEAR('Investicijų skaičiuoklė'!$E$10),MONTH('Investicijų skaičiuoklė'!$E$10)+(A934-1)*(12/p),DAY('Investicijų skaičiuoklė'!$E$10)))&lt;&gt;DAY('Investicijų skaičiuoklė'!$E$10),DATE(YEAR('Investicijų skaičiuoklė'!$E$10),MONTH('Investicijų skaičiuoklė'!$E$10)+A934*(12/p)+1,0),DATE(YEAR('Investicijų skaičiuoklė'!$E$10),MONTH('Investicijų skaičiuoklė'!$E$10)+A934*(12/p),DAY('Investicijų skaičiuoklė'!$E$10)))))))</f>
        <v/>
      </c>
      <c r="C934" s="29" t="str">
        <f t="shared" si="43"/>
        <v/>
      </c>
      <c r="D934" s="29" t="str">
        <f t="shared" si="44"/>
        <v/>
      </c>
      <c r="E934" s="29" t="str">
        <f>IF(A934="","",A+SUM($D$2:D933))</f>
        <v/>
      </c>
      <c r="F934" s="29" t="str">
        <f>IF(A934="","",SUM(D$1:D934)+PV)</f>
        <v/>
      </c>
      <c r="G934" s="29" t="str">
        <f>IF(A934="","",IF(INV_Parinktys!$B$17=INV_Parinktys!$A$10,I933*( (1+rate)^(B934-B933)-1 ),I933*rate))</f>
        <v/>
      </c>
      <c r="H934" s="29" t="str">
        <f>IF(D934="","",SUM(G$1:G934))</f>
        <v/>
      </c>
      <c r="I934" s="29" t="str">
        <f t="shared" si="45"/>
        <v/>
      </c>
      <c r="J934" s="28" t="str">
        <f ca="1">_xlfn.IFNA(INDEX(Paskola_LNT!$I$2:$I$1000,MATCH(INV_Lentele!B934,Paskola_LNT!$B$2:$B$1000,0)),IF(AND(J933&lt;&gt;"",A934&lt;&gt;""),J933,""))</f>
        <v/>
      </c>
    </row>
    <row r="935" spans="1:10" x14ac:dyDescent="0.25">
      <c r="A935" s="16" t="str">
        <f>IF(I934="","",IF(A934&gt;='Investicijų skaičiuoklė'!$E$9*p,"",A934+1))</f>
        <v/>
      </c>
      <c r="B935" s="27" t="str">
        <f>IF(A935="","",IF(p=52,B934+7,IF(p=26,B934+14,IF(p=24,IF(MOD(A935,2)=0,EDATE('Investicijų skaičiuoklė'!$E$10,A935/2),B934+14),IF(DAY(DATE(YEAR('Investicijų skaičiuoklė'!$E$10),MONTH('Investicijų skaičiuoklė'!$E$10)+(A935-1)*(12/p),DAY('Investicijų skaičiuoklė'!$E$10)))&lt;&gt;DAY('Investicijų skaičiuoklė'!$E$10),DATE(YEAR('Investicijų skaičiuoklė'!$E$10),MONTH('Investicijų skaičiuoklė'!$E$10)+A935*(12/p)+1,0),DATE(YEAR('Investicijų skaičiuoklė'!$E$10),MONTH('Investicijų skaičiuoklė'!$E$10)+A935*(12/p),DAY('Investicijų skaičiuoklė'!$E$10)))))))</f>
        <v/>
      </c>
      <c r="C935" s="29" t="str">
        <f t="shared" si="43"/>
        <v/>
      </c>
      <c r="D935" s="29" t="str">
        <f t="shared" si="44"/>
        <v/>
      </c>
      <c r="E935" s="29" t="str">
        <f>IF(A935="","",A+SUM($D$2:D934))</f>
        <v/>
      </c>
      <c r="F935" s="29" t="str">
        <f>IF(A935="","",SUM(D$1:D935)+PV)</f>
        <v/>
      </c>
      <c r="G935" s="29" t="str">
        <f>IF(A935="","",IF(INV_Parinktys!$B$17=INV_Parinktys!$A$10,I934*( (1+rate)^(B935-B934)-1 ),I934*rate))</f>
        <v/>
      </c>
      <c r="H935" s="29" t="str">
        <f>IF(D935="","",SUM(G$1:G935))</f>
        <v/>
      </c>
      <c r="I935" s="29" t="str">
        <f t="shared" si="45"/>
        <v/>
      </c>
      <c r="J935" s="28" t="str">
        <f ca="1">_xlfn.IFNA(INDEX(Paskola_LNT!$I$2:$I$1000,MATCH(INV_Lentele!B935,Paskola_LNT!$B$2:$B$1000,0)),IF(AND(J934&lt;&gt;"",A935&lt;&gt;""),J934,""))</f>
        <v/>
      </c>
    </row>
    <row r="936" spans="1:10" x14ac:dyDescent="0.25">
      <c r="A936" s="16" t="str">
        <f>IF(I935="","",IF(A935&gt;='Investicijų skaičiuoklė'!$E$9*p,"",A935+1))</f>
        <v/>
      </c>
      <c r="B936" s="27" t="str">
        <f>IF(A936="","",IF(p=52,B935+7,IF(p=26,B935+14,IF(p=24,IF(MOD(A936,2)=0,EDATE('Investicijų skaičiuoklė'!$E$10,A936/2),B935+14),IF(DAY(DATE(YEAR('Investicijų skaičiuoklė'!$E$10),MONTH('Investicijų skaičiuoklė'!$E$10)+(A936-1)*(12/p),DAY('Investicijų skaičiuoklė'!$E$10)))&lt;&gt;DAY('Investicijų skaičiuoklė'!$E$10),DATE(YEAR('Investicijų skaičiuoklė'!$E$10),MONTH('Investicijų skaičiuoklė'!$E$10)+A936*(12/p)+1,0),DATE(YEAR('Investicijų skaičiuoklė'!$E$10),MONTH('Investicijų skaičiuoklė'!$E$10)+A936*(12/p),DAY('Investicijų skaičiuoklė'!$E$10)))))))</f>
        <v/>
      </c>
      <c r="C936" s="29" t="str">
        <f t="shared" si="43"/>
        <v/>
      </c>
      <c r="D936" s="29" t="str">
        <f t="shared" si="44"/>
        <v/>
      </c>
      <c r="E936" s="29" t="str">
        <f>IF(A936="","",A+SUM($D$2:D935))</f>
        <v/>
      </c>
      <c r="F936" s="29" t="str">
        <f>IF(A936="","",SUM(D$1:D936)+PV)</f>
        <v/>
      </c>
      <c r="G936" s="29" t="str">
        <f>IF(A936="","",IF(INV_Parinktys!$B$17=INV_Parinktys!$A$10,I935*( (1+rate)^(B936-B935)-1 ),I935*rate))</f>
        <v/>
      </c>
      <c r="H936" s="29" t="str">
        <f>IF(D936="","",SUM(G$1:G936))</f>
        <v/>
      </c>
      <c r="I936" s="29" t="str">
        <f t="shared" si="45"/>
        <v/>
      </c>
      <c r="J936" s="28" t="str">
        <f ca="1">_xlfn.IFNA(INDEX(Paskola_LNT!$I$2:$I$1000,MATCH(INV_Lentele!B936,Paskola_LNT!$B$2:$B$1000,0)),IF(AND(J935&lt;&gt;"",A936&lt;&gt;""),J935,""))</f>
        <v/>
      </c>
    </row>
    <row r="937" spans="1:10" x14ac:dyDescent="0.25">
      <c r="A937" s="16" t="str">
        <f>IF(I936="","",IF(A936&gt;='Investicijų skaičiuoklė'!$E$9*p,"",A936+1))</f>
        <v/>
      </c>
      <c r="B937" s="27" t="str">
        <f>IF(A937="","",IF(p=52,B936+7,IF(p=26,B936+14,IF(p=24,IF(MOD(A937,2)=0,EDATE('Investicijų skaičiuoklė'!$E$10,A937/2),B936+14),IF(DAY(DATE(YEAR('Investicijų skaičiuoklė'!$E$10),MONTH('Investicijų skaičiuoklė'!$E$10)+(A937-1)*(12/p),DAY('Investicijų skaičiuoklė'!$E$10)))&lt;&gt;DAY('Investicijų skaičiuoklė'!$E$10),DATE(YEAR('Investicijų skaičiuoklė'!$E$10),MONTH('Investicijų skaičiuoklė'!$E$10)+A937*(12/p)+1,0),DATE(YEAR('Investicijų skaičiuoklė'!$E$10),MONTH('Investicijų skaičiuoklė'!$E$10)+A937*(12/p),DAY('Investicijų skaičiuoklė'!$E$10)))))))</f>
        <v/>
      </c>
      <c r="C937" s="29" t="str">
        <f t="shared" si="43"/>
        <v/>
      </c>
      <c r="D937" s="29" t="str">
        <f t="shared" si="44"/>
        <v/>
      </c>
      <c r="E937" s="29" t="str">
        <f>IF(A937="","",A+SUM($D$2:D936))</f>
        <v/>
      </c>
      <c r="F937" s="29" t="str">
        <f>IF(A937="","",SUM(D$1:D937)+PV)</f>
        <v/>
      </c>
      <c r="G937" s="29" t="str">
        <f>IF(A937="","",IF(INV_Parinktys!$B$17=INV_Parinktys!$A$10,I936*( (1+rate)^(B937-B936)-1 ),I936*rate))</f>
        <v/>
      </c>
      <c r="H937" s="29" t="str">
        <f>IF(D937="","",SUM(G$1:G937))</f>
        <v/>
      </c>
      <c r="I937" s="29" t="str">
        <f t="shared" si="45"/>
        <v/>
      </c>
      <c r="J937" s="28" t="str">
        <f ca="1">_xlfn.IFNA(INDEX(Paskola_LNT!$I$2:$I$1000,MATCH(INV_Lentele!B937,Paskola_LNT!$B$2:$B$1000,0)),IF(AND(J936&lt;&gt;"",A937&lt;&gt;""),J936,""))</f>
        <v/>
      </c>
    </row>
    <row r="938" spans="1:10" x14ac:dyDescent="0.25">
      <c r="A938" s="16" t="str">
        <f>IF(I937="","",IF(A937&gt;='Investicijų skaičiuoklė'!$E$9*p,"",A937+1))</f>
        <v/>
      </c>
      <c r="B938" s="27" t="str">
        <f>IF(A938="","",IF(p=52,B937+7,IF(p=26,B937+14,IF(p=24,IF(MOD(A938,2)=0,EDATE('Investicijų skaičiuoklė'!$E$10,A938/2),B937+14),IF(DAY(DATE(YEAR('Investicijų skaičiuoklė'!$E$10),MONTH('Investicijų skaičiuoklė'!$E$10)+(A938-1)*(12/p),DAY('Investicijų skaičiuoklė'!$E$10)))&lt;&gt;DAY('Investicijų skaičiuoklė'!$E$10),DATE(YEAR('Investicijų skaičiuoklė'!$E$10),MONTH('Investicijų skaičiuoklė'!$E$10)+A938*(12/p)+1,0),DATE(YEAR('Investicijų skaičiuoklė'!$E$10),MONTH('Investicijų skaičiuoklė'!$E$10)+A938*(12/p),DAY('Investicijų skaičiuoklė'!$E$10)))))))</f>
        <v/>
      </c>
      <c r="C938" s="29" t="str">
        <f t="shared" si="43"/>
        <v/>
      </c>
      <c r="D938" s="29" t="str">
        <f t="shared" si="44"/>
        <v/>
      </c>
      <c r="E938" s="29" t="str">
        <f>IF(A938="","",A+SUM($D$2:D937))</f>
        <v/>
      </c>
      <c r="F938" s="29" t="str">
        <f>IF(A938="","",SUM(D$1:D938)+PV)</f>
        <v/>
      </c>
      <c r="G938" s="29" t="str">
        <f>IF(A938="","",IF(INV_Parinktys!$B$17=INV_Parinktys!$A$10,I937*( (1+rate)^(B938-B937)-1 ),I937*rate))</f>
        <v/>
      </c>
      <c r="H938" s="29" t="str">
        <f>IF(D938="","",SUM(G$1:G938))</f>
        <v/>
      </c>
      <c r="I938" s="29" t="str">
        <f t="shared" si="45"/>
        <v/>
      </c>
      <c r="J938" s="28" t="str">
        <f ca="1">_xlfn.IFNA(INDEX(Paskola_LNT!$I$2:$I$1000,MATCH(INV_Lentele!B938,Paskola_LNT!$B$2:$B$1000,0)),IF(AND(J937&lt;&gt;"",A938&lt;&gt;""),J937,""))</f>
        <v/>
      </c>
    </row>
    <row r="939" spans="1:10" x14ac:dyDescent="0.25">
      <c r="A939" s="16" t="str">
        <f>IF(I938="","",IF(A938&gt;='Investicijų skaičiuoklė'!$E$9*p,"",A938+1))</f>
        <v/>
      </c>
      <c r="B939" s="27" t="str">
        <f>IF(A939="","",IF(p=52,B938+7,IF(p=26,B938+14,IF(p=24,IF(MOD(A939,2)=0,EDATE('Investicijų skaičiuoklė'!$E$10,A939/2),B938+14),IF(DAY(DATE(YEAR('Investicijų skaičiuoklė'!$E$10),MONTH('Investicijų skaičiuoklė'!$E$10)+(A939-1)*(12/p),DAY('Investicijų skaičiuoklė'!$E$10)))&lt;&gt;DAY('Investicijų skaičiuoklė'!$E$10),DATE(YEAR('Investicijų skaičiuoklė'!$E$10),MONTH('Investicijų skaičiuoklė'!$E$10)+A939*(12/p)+1,0),DATE(YEAR('Investicijų skaičiuoklė'!$E$10),MONTH('Investicijų skaičiuoklė'!$E$10)+A939*(12/p),DAY('Investicijų skaičiuoklė'!$E$10)))))))</f>
        <v/>
      </c>
      <c r="C939" s="29" t="str">
        <f t="shared" si="43"/>
        <v/>
      </c>
      <c r="D939" s="29" t="str">
        <f t="shared" si="44"/>
        <v/>
      </c>
      <c r="E939" s="29" t="str">
        <f>IF(A939="","",A+SUM($D$2:D938))</f>
        <v/>
      </c>
      <c r="F939" s="29" t="str">
        <f>IF(A939="","",SUM(D$1:D939)+PV)</f>
        <v/>
      </c>
      <c r="G939" s="29" t="str">
        <f>IF(A939="","",IF(INV_Parinktys!$B$17=INV_Parinktys!$A$10,I938*( (1+rate)^(B939-B938)-1 ),I938*rate))</f>
        <v/>
      </c>
      <c r="H939" s="29" t="str">
        <f>IF(D939="","",SUM(G$1:G939))</f>
        <v/>
      </c>
      <c r="I939" s="29" t="str">
        <f t="shared" si="45"/>
        <v/>
      </c>
      <c r="J939" s="28" t="str">
        <f ca="1">_xlfn.IFNA(INDEX(Paskola_LNT!$I$2:$I$1000,MATCH(INV_Lentele!B939,Paskola_LNT!$B$2:$B$1000,0)),IF(AND(J938&lt;&gt;"",A939&lt;&gt;""),J938,""))</f>
        <v/>
      </c>
    </row>
    <row r="940" spans="1:10" x14ac:dyDescent="0.25">
      <c r="A940" s="16" t="str">
        <f>IF(I939="","",IF(A939&gt;='Investicijų skaičiuoklė'!$E$9*p,"",A939+1))</f>
        <v/>
      </c>
      <c r="B940" s="27" t="str">
        <f>IF(A940="","",IF(p=52,B939+7,IF(p=26,B939+14,IF(p=24,IF(MOD(A940,2)=0,EDATE('Investicijų skaičiuoklė'!$E$10,A940/2),B939+14),IF(DAY(DATE(YEAR('Investicijų skaičiuoklė'!$E$10),MONTH('Investicijų skaičiuoklė'!$E$10)+(A940-1)*(12/p),DAY('Investicijų skaičiuoklė'!$E$10)))&lt;&gt;DAY('Investicijų skaičiuoklė'!$E$10),DATE(YEAR('Investicijų skaičiuoklė'!$E$10),MONTH('Investicijų skaičiuoklė'!$E$10)+A940*(12/p)+1,0),DATE(YEAR('Investicijų skaičiuoklė'!$E$10),MONTH('Investicijų skaičiuoklė'!$E$10)+A940*(12/p),DAY('Investicijų skaičiuoklė'!$E$10)))))))</f>
        <v/>
      </c>
      <c r="C940" s="29" t="str">
        <f t="shared" si="43"/>
        <v/>
      </c>
      <c r="D940" s="29" t="str">
        <f t="shared" si="44"/>
        <v/>
      </c>
      <c r="E940" s="29" t="str">
        <f>IF(A940="","",A+SUM($D$2:D939))</f>
        <v/>
      </c>
      <c r="F940" s="29" t="str">
        <f>IF(A940="","",SUM(D$1:D940)+PV)</f>
        <v/>
      </c>
      <c r="G940" s="29" t="str">
        <f>IF(A940="","",IF(INV_Parinktys!$B$17=INV_Parinktys!$A$10,I939*( (1+rate)^(B940-B939)-1 ),I939*rate))</f>
        <v/>
      </c>
      <c r="H940" s="29" t="str">
        <f>IF(D940="","",SUM(G$1:G940))</f>
        <v/>
      </c>
      <c r="I940" s="29" t="str">
        <f t="shared" si="45"/>
        <v/>
      </c>
      <c r="J940" s="28" t="str">
        <f ca="1">_xlfn.IFNA(INDEX(Paskola_LNT!$I$2:$I$1000,MATCH(INV_Lentele!B940,Paskola_LNT!$B$2:$B$1000,0)),IF(AND(J939&lt;&gt;"",A940&lt;&gt;""),J939,""))</f>
        <v/>
      </c>
    </row>
    <row r="941" spans="1:10" x14ac:dyDescent="0.25">
      <c r="A941" s="16" t="str">
        <f>IF(I940="","",IF(A940&gt;='Investicijų skaičiuoklė'!$E$9*p,"",A940+1))</f>
        <v/>
      </c>
      <c r="B941" s="27" t="str">
        <f>IF(A941="","",IF(p=52,B940+7,IF(p=26,B940+14,IF(p=24,IF(MOD(A941,2)=0,EDATE('Investicijų skaičiuoklė'!$E$10,A941/2),B940+14),IF(DAY(DATE(YEAR('Investicijų skaičiuoklė'!$E$10),MONTH('Investicijų skaičiuoklė'!$E$10)+(A941-1)*(12/p),DAY('Investicijų skaičiuoklė'!$E$10)))&lt;&gt;DAY('Investicijų skaičiuoklė'!$E$10),DATE(YEAR('Investicijų skaičiuoklė'!$E$10),MONTH('Investicijų skaičiuoklė'!$E$10)+A941*(12/p)+1,0),DATE(YEAR('Investicijų skaičiuoklė'!$E$10),MONTH('Investicijų skaičiuoklė'!$E$10)+A941*(12/p),DAY('Investicijų skaičiuoklė'!$E$10)))))))</f>
        <v/>
      </c>
      <c r="C941" s="29" t="str">
        <f t="shared" si="43"/>
        <v/>
      </c>
      <c r="D941" s="29" t="str">
        <f t="shared" si="44"/>
        <v/>
      </c>
      <c r="E941" s="29" t="str">
        <f>IF(A941="","",A+SUM($D$2:D940))</f>
        <v/>
      </c>
      <c r="F941" s="29" t="str">
        <f>IF(A941="","",SUM(D$1:D941)+PV)</f>
        <v/>
      </c>
      <c r="G941" s="29" t="str">
        <f>IF(A941="","",IF(INV_Parinktys!$B$17=INV_Parinktys!$A$10,I940*( (1+rate)^(B941-B940)-1 ),I940*rate))</f>
        <v/>
      </c>
      <c r="H941" s="29" t="str">
        <f>IF(D941="","",SUM(G$1:G941))</f>
        <v/>
      </c>
      <c r="I941" s="29" t="str">
        <f t="shared" si="45"/>
        <v/>
      </c>
      <c r="J941" s="28" t="str">
        <f ca="1">_xlfn.IFNA(INDEX(Paskola_LNT!$I$2:$I$1000,MATCH(INV_Lentele!B941,Paskola_LNT!$B$2:$B$1000,0)),IF(AND(J940&lt;&gt;"",A941&lt;&gt;""),J940,""))</f>
        <v/>
      </c>
    </row>
    <row r="942" spans="1:10" x14ac:dyDescent="0.25">
      <c r="A942" s="16" t="str">
        <f>IF(I941="","",IF(A941&gt;='Investicijų skaičiuoklė'!$E$9*p,"",A941+1))</f>
        <v/>
      </c>
      <c r="B942" s="27" t="str">
        <f>IF(A942="","",IF(p=52,B941+7,IF(p=26,B941+14,IF(p=24,IF(MOD(A942,2)=0,EDATE('Investicijų skaičiuoklė'!$E$10,A942/2),B941+14),IF(DAY(DATE(YEAR('Investicijų skaičiuoklė'!$E$10),MONTH('Investicijų skaičiuoklė'!$E$10)+(A942-1)*(12/p),DAY('Investicijų skaičiuoklė'!$E$10)))&lt;&gt;DAY('Investicijų skaičiuoklė'!$E$10),DATE(YEAR('Investicijų skaičiuoklė'!$E$10),MONTH('Investicijų skaičiuoklė'!$E$10)+A942*(12/p)+1,0),DATE(YEAR('Investicijų skaičiuoklė'!$E$10),MONTH('Investicijų skaičiuoklė'!$E$10)+A942*(12/p),DAY('Investicijų skaičiuoklė'!$E$10)))))))</f>
        <v/>
      </c>
      <c r="C942" s="29" t="str">
        <f t="shared" si="43"/>
        <v/>
      </c>
      <c r="D942" s="29" t="str">
        <f t="shared" si="44"/>
        <v/>
      </c>
      <c r="E942" s="29" t="str">
        <f>IF(A942="","",A+SUM($D$2:D941))</f>
        <v/>
      </c>
      <c r="F942" s="29" t="str">
        <f>IF(A942="","",SUM(D$1:D942)+PV)</f>
        <v/>
      </c>
      <c r="G942" s="29" t="str">
        <f>IF(A942="","",IF(INV_Parinktys!$B$17=INV_Parinktys!$A$10,I941*( (1+rate)^(B942-B941)-1 ),I941*rate))</f>
        <v/>
      </c>
      <c r="H942" s="29" t="str">
        <f>IF(D942="","",SUM(G$1:G942))</f>
        <v/>
      </c>
      <c r="I942" s="29" t="str">
        <f t="shared" si="45"/>
        <v/>
      </c>
      <c r="J942" s="28" t="str">
        <f ca="1">_xlfn.IFNA(INDEX(Paskola_LNT!$I$2:$I$1000,MATCH(INV_Lentele!B942,Paskola_LNT!$B$2:$B$1000,0)),IF(AND(J941&lt;&gt;"",A942&lt;&gt;""),J941,""))</f>
        <v/>
      </c>
    </row>
    <row r="943" spans="1:10" x14ac:dyDescent="0.25">
      <c r="A943" s="16" t="str">
        <f>IF(I942="","",IF(A942&gt;='Investicijų skaičiuoklė'!$E$9*p,"",A942+1))</f>
        <v/>
      </c>
      <c r="B943" s="27" t="str">
        <f>IF(A943="","",IF(p=52,B942+7,IF(p=26,B942+14,IF(p=24,IF(MOD(A943,2)=0,EDATE('Investicijų skaičiuoklė'!$E$10,A943/2),B942+14),IF(DAY(DATE(YEAR('Investicijų skaičiuoklė'!$E$10),MONTH('Investicijų skaičiuoklė'!$E$10)+(A943-1)*(12/p),DAY('Investicijų skaičiuoklė'!$E$10)))&lt;&gt;DAY('Investicijų skaičiuoklė'!$E$10),DATE(YEAR('Investicijų skaičiuoklė'!$E$10),MONTH('Investicijų skaičiuoklė'!$E$10)+A943*(12/p)+1,0),DATE(YEAR('Investicijų skaičiuoklė'!$E$10),MONTH('Investicijų skaičiuoklė'!$E$10)+A943*(12/p),DAY('Investicijų skaičiuoklė'!$E$10)))))))</f>
        <v/>
      </c>
      <c r="C943" s="29" t="str">
        <f t="shared" si="43"/>
        <v/>
      </c>
      <c r="D943" s="29" t="str">
        <f t="shared" si="44"/>
        <v/>
      </c>
      <c r="E943" s="29" t="str">
        <f>IF(A943="","",A+SUM($D$2:D942))</f>
        <v/>
      </c>
      <c r="F943" s="29" t="str">
        <f>IF(A943="","",SUM(D$1:D943)+PV)</f>
        <v/>
      </c>
      <c r="G943" s="29" t="str">
        <f>IF(A943="","",IF(INV_Parinktys!$B$17=INV_Parinktys!$A$10,I942*( (1+rate)^(B943-B942)-1 ),I942*rate))</f>
        <v/>
      </c>
      <c r="H943" s="29" t="str">
        <f>IF(D943="","",SUM(G$1:G943))</f>
        <v/>
      </c>
      <c r="I943" s="29" t="str">
        <f t="shared" si="45"/>
        <v/>
      </c>
      <c r="J943" s="28" t="str">
        <f ca="1">_xlfn.IFNA(INDEX(Paskola_LNT!$I$2:$I$1000,MATCH(INV_Lentele!B943,Paskola_LNT!$B$2:$B$1000,0)),IF(AND(J942&lt;&gt;"",A943&lt;&gt;""),J942,""))</f>
        <v/>
      </c>
    </row>
    <row r="944" spans="1:10" x14ac:dyDescent="0.25">
      <c r="A944" s="16" t="str">
        <f>IF(I943="","",IF(A943&gt;='Investicijų skaičiuoklė'!$E$9*p,"",A943+1))</f>
        <v/>
      </c>
      <c r="B944" s="27" t="str">
        <f>IF(A944="","",IF(p=52,B943+7,IF(p=26,B943+14,IF(p=24,IF(MOD(A944,2)=0,EDATE('Investicijų skaičiuoklė'!$E$10,A944/2),B943+14),IF(DAY(DATE(YEAR('Investicijų skaičiuoklė'!$E$10),MONTH('Investicijų skaičiuoklė'!$E$10)+(A944-1)*(12/p),DAY('Investicijų skaičiuoklė'!$E$10)))&lt;&gt;DAY('Investicijų skaičiuoklė'!$E$10),DATE(YEAR('Investicijų skaičiuoklė'!$E$10),MONTH('Investicijų skaičiuoklė'!$E$10)+A944*(12/p)+1,0),DATE(YEAR('Investicijų skaičiuoklė'!$E$10),MONTH('Investicijų skaičiuoklė'!$E$10)+A944*(12/p),DAY('Investicijų skaičiuoklė'!$E$10)))))))</f>
        <v/>
      </c>
      <c r="C944" s="29" t="str">
        <f t="shared" si="43"/>
        <v/>
      </c>
      <c r="D944" s="29" t="str">
        <f t="shared" si="44"/>
        <v/>
      </c>
      <c r="E944" s="29" t="str">
        <f>IF(A944="","",A+SUM($D$2:D943))</f>
        <v/>
      </c>
      <c r="F944" s="29" t="str">
        <f>IF(A944="","",SUM(D$1:D944)+PV)</f>
        <v/>
      </c>
      <c r="G944" s="29" t="str">
        <f>IF(A944="","",IF(INV_Parinktys!$B$17=INV_Parinktys!$A$10,I943*( (1+rate)^(B944-B943)-1 ),I943*rate))</f>
        <v/>
      </c>
      <c r="H944" s="29" t="str">
        <f>IF(D944="","",SUM(G$1:G944))</f>
        <v/>
      </c>
      <c r="I944" s="29" t="str">
        <f t="shared" si="45"/>
        <v/>
      </c>
      <c r="J944" s="28" t="str">
        <f ca="1">_xlfn.IFNA(INDEX(Paskola_LNT!$I$2:$I$1000,MATCH(INV_Lentele!B944,Paskola_LNT!$B$2:$B$1000,0)),IF(AND(J943&lt;&gt;"",A944&lt;&gt;""),J943,""))</f>
        <v/>
      </c>
    </row>
    <row r="945" spans="1:10" x14ac:dyDescent="0.25">
      <c r="A945" s="16" t="str">
        <f>IF(I944="","",IF(A944&gt;='Investicijų skaičiuoklė'!$E$9*p,"",A944+1))</f>
        <v/>
      </c>
      <c r="B945" s="27" t="str">
        <f>IF(A945="","",IF(p=52,B944+7,IF(p=26,B944+14,IF(p=24,IF(MOD(A945,2)=0,EDATE('Investicijų skaičiuoklė'!$E$10,A945/2),B944+14),IF(DAY(DATE(YEAR('Investicijų skaičiuoklė'!$E$10),MONTH('Investicijų skaičiuoklė'!$E$10)+(A945-1)*(12/p),DAY('Investicijų skaičiuoklė'!$E$10)))&lt;&gt;DAY('Investicijų skaičiuoklė'!$E$10),DATE(YEAR('Investicijų skaičiuoklė'!$E$10),MONTH('Investicijų skaičiuoklė'!$E$10)+A945*(12/p)+1,0),DATE(YEAR('Investicijų skaičiuoklė'!$E$10),MONTH('Investicijų skaičiuoklė'!$E$10)+A945*(12/p),DAY('Investicijų skaičiuoklė'!$E$10)))))))</f>
        <v/>
      </c>
      <c r="C945" s="29" t="str">
        <f t="shared" si="43"/>
        <v/>
      </c>
      <c r="D945" s="29" t="str">
        <f t="shared" si="44"/>
        <v/>
      </c>
      <c r="E945" s="29" t="str">
        <f>IF(A945="","",A+SUM($D$2:D944))</f>
        <v/>
      </c>
      <c r="F945" s="29" t="str">
        <f>IF(A945="","",SUM(D$1:D945)+PV)</f>
        <v/>
      </c>
      <c r="G945" s="29" t="str">
        <f>IF(A945="","",IF(INV_Parinktys!$B$17=INV_Parinktys!$A$10,I944*( (1+rate)^(B945-B944)-1 ),I944*rate))</f>
        <v/>
      </c>
      <c r="H945" s="29" t="str">
        <f>IF(D945="","",SUM(G$1:G945))</f>
        <v/>
      </c>
      <c r="I945" s="29" t="str">
        <f t="shared" si="45"/>
        <v/>
      </c>
      <c r="J945" s="28" t="str">
        <f ca="1">_xlfn.IFNA(INDEX(Paskola_LNT!$I$2:$I$1000,MATCH(INV_Lentele!B945,Paskola_LNT!$B$2:$B$1000,0)),IF(AND(J944&lt;&gt;"",A945&lt;&gt;""),J944,""))</f>
        <v/>
      </c>
    </row>
    <row r="946" spans="1:10" x14ac:dyDescent="0.25">
      <c r="A946" s="16" t="str">
        <f>IF(I945="","",IF(A945&gt;='Investicijų skaičiuoklė'!$E$9*p,"",A945+1))</f>
        <v/>
      </c>
      <c r="B946" s="27" t="str">
        <f>IF(A946="","",IF(p=52,B945+7,IF(p=26,B945+14,IF(p=24,IF(MOD(A946,2)=0,EDATE('Investicijų skaičiuoklė'!$E$10,A946/2),B945+14),IF(DAY(DATE(YEAR('Investicijų skaičiuoklė'!$E$10),MONTH('Investicijų skaičiuoklė'!$E$10)+(A946-1)*(12/p),DAY('Investicijų skaičiuoklė'!$E$10)))&lt;&gt;DAY('Investicijų skaičiuoklė'!$E$10),DATE(YEAR('Investicijų skaičiuoklė'!$E$10),MONTH('Investicijų skaičiuoklė'!$E$10)+A946*(12/p)+1,0),DATE(YEAR('Investicijų skaičiuoklė'!$E$10),MONTH('Investicijų skaičiuoklė'!$E$10)+A946*(12/p),DAY('Investicijų skaičiuoklė'!$E$10)))))))</f>
        <v/>
      </c>
      <c r="C946" s="29" t="str">
        <f t="shared" si="43"/>
        <v/>
      </c>
      <c r="D946" s="29" t="str">
        <f t="shared" si="44"/>
        <v/>
      </c>
      <c r="E946" s="29" t="str">
        <f>IF(A946="","",A+SUM($D$2:D945))</f>
        <v/>
      </c>
      <c r="F946" s="29" t="str">
        <f>IF(A946="","",SUM(D$1:D946)+PV)</f>
        <v/>
      </c>
      <c r="G946" s="29" t="str">
        <f>IF(A946="","",IF(INV_Parinktys!$B$17=INV_Parinktys!$A$10,I945*( (1+rate)^(B946-B945)-1 ),I945*rate))</f>
        <v/>
      </c>
      <c r="H946" s="29" t="str">
        <f>IF(D946="","",SUM(G$1:G946))</f>
        <v/>
      </c>
      <c r="I946" s="29" t="str">
        <f t="shared" si="45"/>
        <v/>
      </c>
      <c r="J946" s="28" t="str">
        <f ca="1">_xlfn.IFNA(INDEX(Paskola_LNT!$I$2:$I$1000,MATCH(INV_Lentele!B946,Paskola_LNT!$B$2:$B$1000,0)),IF(AND(J945&lt;&gt;"",A946&lt;&gt;""),J945,""))</f>
        <v/>
      </c>
    </row>
    <row r="947" spans="1:10" x14ac:dyDescent="0.25">
      <c r="A947" s="16" t="str">
        <f>IF(I946="","",IF(A946&gt;='Investicijų skaičiuoklė'!$E$9*p,"",A946+1))</f>
        <v/>
      </c>
      <c r="B947" s="27" t="str">
        <f>IF(A947="","",IF(p=52,B946+7,IF(p=26,B946+14,IF(p=24,IF(MOD(A947,2)=0,EDATE('Investicijų skaičiuoklė'!$E$10,A947/2),B946+14),IF(DAY(DATE(YEAR('Investicijų skaičiuoklė'!$E$10),MONTH('Investicijų skaičiuoklė'!$E$10)+(A947-1)*(12/p),DAY('Investicijų skaičiuoklė'!$E$10)))&lt;&gt;DAY('Investicijų skaičiuoklė'!$E$10),DATE(YEAR('Investicijų skaičiuoklė'!$E$10),MONTH('Investicijų skaičiuoklė'!$E$10)+A947*(12/p)+1,0),DATE(YEAR('Investicijų skaičiuoklė'!$E$10),MONTH('Investicijų skaičiuoklė'!$E$10)+A947*(12/p),DAY('Investicijų skaičiuoklė'!$E$10)))))))</f>
        <v/>
      </c>
      <c r="C947" s="29" t="str">
        <f t="shared" si="43"/>
        <v/>
      </c>
      <c r="D947" s="29" t="str">
        <f t="shared" si="44"/>
        <v/>
      </c>
      <c r="E947" s="29" t="str">
        <f>IF(A947="","",A+SUM($D$2:D946))</f>
        <v/>
      </c>
      <c r="F947" s="29" t="str">
        <f>IF(A947="","",SUM(D$1:D947)+PV)</f>
        <v/>
      </c>
      <c r="G947" s="29" t="str">
        <f>IF(A947="","",IF(INV_Parinktys!$B$17=INV_Parinktys!$A$10,I946*( (1+rate)^(B947-B946)-1 ),I946*rate))</f>
        <v/>
      </c>
      <c r="H947" s="29" t="str">
        <f>IF(D947="","",SUM(G$1:G947))</f>
        <v/>
      </c>
      <c r="I947" s="29" t="str">
        <f t="shared" si="45"/>
        <v/>
      </c>
      <c r="J947" s="28" t="str">
        <f ca="1">_xlfn.IFNA(INDEX(Paskola_LNT!$I$2:$I$1000,MATCH(INV_Lentele!B947,Paskola_LNT!$B$2:$B$1000,0)),IF(AND(J946&lt;&gt;"",A947&lt;&gt;""),J946,""))</f>
        <v/>
      </c>
    </row>
    <row r="948" spans="1:10" x14ac:dyDescent="0.25">
      <c r="A948" s="16" t="str">
        <f>IF(I947="","",IF(A947&gt;='Investicijų skaičiuoklė'!$E$9*p,"",A947+1))</f>
        <v/>
      </c>
      <c r="B948" s="27" t="str">
        <f>IF(A948="","",IF(p=52,B947+7,IF(p=26,B947+14,IF(p=24,IF(MOD(A948,2)=0,EDATE('Investicijų skaičiuoklė'!$E$10,A948/2),B947+14),IF(DAY(DATE(YEAR('Investicijų skaičiuoklė'!$E$10),MONTH('Investicijų skaičiuoklė'!$E$10)+(A948-1)*(12/p),DAY('Investicijų skaičiuoklė'!$E$10)))&lt;&gt;DAY('Investicijų skaičiuoklė'!$E$10),DATE(YEAR('Investicijų skaičiuoklė'!$E$10),MONTH('Investicijų skaičiuoklė'!$E$10)+A948*(12/p)+1,0),DATE(YEAR('Investicijų skaičiuoklė'!$E$10),MONTH('Investicijų skaičiuoklė'!$E$10)+A948*(12/p),DAY('Investicijų skaičiuoklė'!$E$10)))))))</f>
        <v/>
      </c>
      <c r="C948" s="29" t="str">
        <f t="shared" si="43"/>
        <v/>
      </c>
      <c r="D948" s="29" t="str">
        <f t="shared" si="44"/>
        <v/>
      </c>
      <c r="E948" s="29" t="str">
        <f>IF(A948="","",A+SUM($D$2:D947))</f>
        <v/>
      </c>
      <c r="F948" s="29" t="str">
        <f>IF(A948="","",SUM(D$1:D948)+PV)</f>
        <v/>
      </c>
      <c r="G948" s="29" t="str">
        <f>IF(A948="","",IF(INV_Parinktys!$B$17=INV_Parinktys!$A$10,I947*( (1+rate)^(B948-B947)-1 ),I947*rate))</f>
        <v/>
      </c>
      <c r="H948" s="29" t="str">
        <f>IF(D948="","",SUM(G$1:G948))</f>
        <v/>
      </c>
      <c r="I948" s="29" t="str">
        <f t="shared" si="45"/>
        <v/>
      </c>
      <c r="J948" s="28" t="str">
        <f ca="1">_xlfn.IFNA(INDEX(Paskola_LNT!$I$2:$I$1000,MATCH(INV_Lentele!B948,Paskola_LNT!$B$2:$B$1000,0)),IF(AND(J947&lt;&gt;"",A948&lt;&gt;""),J947,""))</f>
        <v/>
      </c>
    </row>
    <row r="949" spans="1:10" x14ac:dyDescent="0.25">
      <c r="A949" s="16" t="str">
        <f>IF(I948="","",IF(A948&gt;='Investicijų skaičiuoklė'!$E$9*p,"",A948+1))</f>
        <v/>
      </c>
      <c r="B949" s="27" t="str">
        <f>IF(A949="","",IF(p=52,B948+7,IF(p=26,B948+14,IF(p=24,IF(MOD(A949,2)=0,EDATE('Investicijų skaičiuoklė'!$E$10,A949/2),B948+14),IF(DAY(DATE(YEAR('Investicijų skaičiuoklė'!$E$10),MONTH('Investicijų skaičiuoklė'!$E$10)+(A949-1)*(12/p),DAY('Investicijų skaičiuoklė'!$E$10)))&lt;&gt;DAY('Investicijų skaičiuoklė'!$E$10),DATE(YEAR('Investicijų skaičiuoklė'!$E$10),MONTH('Investicijų skaičiuoklė'!$E$10)+A949*(12/p)+1,0),DATE(YEAR('Investicijų skaičiuoklė'!$E$10),MONTH('Investicijų skaičiuoklė'!$E$10)+A949*(12/p),DAY('Investicijų skaičiuoklė'!$E$10)))))))</f>
        <v/>
      </c>
      <c r="C949" s="29" t="str">
        <f t="shared" si="43"/>
        <v/>
      </c>
      <c r="D949" s="29" t="str">
        <f t="shared" si="44"/>
        <v/>
      </c>
      <c r="E949" s="29" t="str">
        <f>IF(A949="","",A+SUM($D$2:D948))</f>
        <v/>
      </c>
      <c r="F949" s="29" t="str">
        <f>IF(A949="","",SUM(D$1:D949)+PV)</f>
        <v/>
      </c>
      <c r="G949" s="29" t="str">
        <f>IF(A949="","",IF(INV_Parinktys!$B$17=INV_Parinktys!$A$10,I948*( (1+rate)^(B949-B948)-1 ),I948*rate))</f>
        <v/>
      </c>
      <c r="H949" s="29" t="str">
        <f>IF(D949="","",SUM(G$1:G949))</f>
        <v/>
      </c>
      <c r="I949" s="29" t="str">
        <f t="shared" si="45"/>
        <v/>
      </c>
      <c r="J949" s="28" t="str">
        <f ca="1">_xlfn.IFNA(INDEX(Paskola_LNT!$I$2:$I$1000,MATCH(INV_Lentele!B949,Paskola_LNT!$B$2:$B$1000,0)),IF(AND(J948&lt;&gt;"",A949&lt;&gt;""),J948,""))</f>
        <v/>
      </c>
    </row>
    <row r="950" spans="1:10" x14ac:dyDescent="0.25">
      <c r="A950" s="16" t="str">
        <f>IF(I949="","",IF(A949&gt;='Investicijų skaičiuoklė'!$E$9*p,"",A949+1))</f>
        <v/>
      </c>
      <c r="B950" s="27" t="str">
        <f>IF(A950="","",IF(p=52,B949+7,IF(p=26,B949+14,IF(p=24,IF(MOD(A950,2)=0,EDATE('Investicijų skaičiuoklė'!$E$10,A950/2),B949+14),IF(DAY(DATE(YEAR('Investicijų skaičiuoklė'!$E$10),MONTH('Investicijų skaičiuoklė'!$E$10)+(A950-1)*(12/p),DAY('Investicijų skaičiuoklė'!$E$10)))&lt;&gt;DAY('Investicijų skaičiuoklė'!$E$10),DATE(YEAR('Investicijų skaičiuoklė'!$E$10),MONTH('Investicijų skaičiuoklė'!$E$10)+A950*(12/p)+1,0),DATE(YEAR('Investicijų skaičiuoklė'!$E$10),MONTH('Investicijų skaičiuoklė'!$E$10)+A950*(12/p),DAY('Investicijų skaičiuoklė'!$E$10)))))))</f>
        <v/>
      </c>
      <c r="C950" s="29" t="str">
        <f t="shared" si="43"/>
        <v/>
      </c>
      <c r="D950" s="29" t="str">
        <f t="shared" si="44"/>
        <v/>
      </c>
      <c r="E950" s="29" t="str">
        <f>IF(A950="","",A+SUM($D$2:D949))</f>
        <v/>
      </c>
      <c r="F950" s="29" t="str">
        <f>IF(A950="","",SUM(D$1:D950)+PV)</f>
        <v/>
      </c>
      <c r="G950" s="29" t="str">
        <f>IF(A950="","",IF(INV_Parinktys!$B$17=INV_Parinktys!$A$10,I949*( (1+rate)^(B950-B949)-1 ),I949*rate))</f>
        <v/>
      </c>
      <c r="H950" s="29" t="str">
        <f>IF(D950="","",SUM(G$1:G950))</f>
        <v/>
      </c>
      <c r="I950" s="29" t="str">
        <f t="shared" si="45"/>
        <v/>
      </c>
      <c r="J950" s="28" t="str">
        <f ca="1">_xlfn.IFNA(INDEX(Paskola_LNT!$I$2:$I$1000,MATCH(INV_Lentele!B950,Paskola_LNT!$B$2:$B$1000,0)),IF(AND(J949&lt;&gt;"",A950&lt;&gt;""),J949,""))</f>
        <v/>
      </c>
    </row>
    <row r="951" spans="1:10" x14ac:dyDescent="0.25">
      <c r="A951" s="16" t="str">
        <f>IF(I950="","",IF(A950&gt;='Investicijų skaičiuoklė'!$E$9*p,"",A950+1))</f>
        <v/>
      </c>
      <c r="B951" s="27" t="str">
        <f>IF(A951="","",IF(p=52,B950+7,IF(p=26,B950+14,IF(p=24,IF(MOD(A951,2)=0,EDATE('Investicijų skaičiuoklė'!$E$10,A951/2),B950+14),IF(DAY(DATE(YEAR('Investicijų skaičiuoklė'!$E$10),MONTH('Investicijų skaičiuoklė'!$E$10)+(A951-1)*(12/p),DAY('Investicijų skaičiuoklė'!$E$10)))&lt;&gt;DAY('Investicijų skaičiuoklė'!$E$10),DATE(YEAR('Investicijų skaičiuoklė'!$E$10),MONTH('Investicijų skaičiuoklė'!$E$10)+A951*(12/p)+1,0),DATE(YEAR('Investicijų skaičiuoklė'!$E$10),MONTH('Investicijų skaičiuoklė'!$E$10)+A951*(12/p),DAY('Investicijų skaičiuoklė'!$E$10)))))))</f>
        <v/>
      </c>
      <c r="C951" s="29" t="str">
        <f t="shared" si="43"/>
        <v/>
      </c>
      <c r="D951" s="29" t="str">
        <f t="shared" si="44"/>
        <v/>
      </c>
      <c r="E951" s="29" t="str">
        <f>IF(A951="","",A+SUM($D$2:D950))</f>
        <v/>
      </c>
      <c r="F951" s="29" t="str">
        <f>IF(A951="","",SUM(D$1:D951)+PV)</f>
        <v/>
      </c>
      <c r="G951" s="29" t="str">
        <f>IF(A951="","",IF(INV_Parinktys!$B$17=INV_Parinktys!$A$10,I950*( (1+rate)^(B951-B950)-1 ),I950*rate))</f>
        <v/>
      </c>
      <c r="H951" s="29" t="str">
        <f>IF(D951="","",SUM(G$1:G951))</f>
        <v/>
      </c>
      <c r="I951" s="29" t="str">
        <f t="shared" si="45"/>
        <v/>
      </c>
      <c r="J951" s="28" t="str">
        <f ca="1">_xlfn.IFNA(INDEX(Paskola_LNT!$I$2:$I$1000,MATCH(INV_Lentele!B951,Paskola_LNT!$B$2:$B$1000,0)),IF(AND(J950&lt;&gt;"",A951&lt;&gt;""),J950,""))</f>
        <v/>
      </c>
    </row>
    <row r="952" spans="1:10" x14ac:dyDescent="0.25">
      <c r="A952" s="16" t="str">
        <f>IF(I951="","",IF(A951&gt;='Investicijų skaičiuoklė'!$E$9*p,"",A951+1))</f>
        <v/>
      </c>
      <c r="B952" s="27" t="str">
        <f>IF(A952="","",IF(p=52,B951+7,IF(p=26,B951+14,IF(p=24,IF(MOD(A952,2)=0,EDATE('Investicijų skaičiuoklė'!$E$10,A952/2),B951+14),IF(DAY(DATE(YEAR('Investicijų skaičiuoklė'!$E$10),MONTH('Investicijų skaičiuoklė'!$E$10)+(A952-1)*(12/p),DAY('Investicijų skaičiuoklė'!$E$10)))&lt;&gt;DAY('Investicijų skaičiuoklė'!$E$10),DATE(YEAR('Investicijų skaičiuoklė'!$E$10),MONTH('Investicijų skaičiuoklė'!$E$10)+A952*(12/p)+1,0),DATE(YEAR('Investicijų skaičiuoklė'!$E$10),MONTH('Investicijų skaičiuoklė'!$E$10)+A952*(12/p),DAY('Investicijų skaičiuoklė'!$E$10)))))))</f>
        <v/>
      </c>
      <c r="C952" s="29" t="str">
        <f t="shared" si="43"/>
        <v/>
      </c>
      <c r="D952" s="29" t="str">
        <f t="shared" si="44"/>
        <v/>
      </c>
      <c r="E952" s="29" t="str">
        <f>IF(A952="","",A+SUM($D$2:D951))</f>
        <v/>
      </c>
      <c r="F952" s="29" t="str">
        <f>IF(A952="","",SUM(D$1:D952)+PV)</f>
        <v/>
      </c>
      <c r="G952" s="29" t="str">
        <f>IF(A952="","",IF(INV_Parinktys!$B$17=INV_Parinktys!$A$10,I951*( (1+rate)^(B952-B951)-1 ),I951*rate))</f>
        <v/>
      </c>
      <c r="H952" s="29" t="str">
        <f>IF(D952="","",SUM(G$1:G952))</f>
        <v/>
      </c>
      <c r="I952" s="29" t="str">
        <f t="shared" si="45"/>
        <v/>
      </c>
      <c r="J952" s="28" t="str">
        <f ca="1">_xlfn.IFNA(INDEX(Paskola_LNT!$I$2:$I$1000,MATCH(INV_Lentele!B952,Paskola_LNT!$B$2:$B$1000,0)),IF(AND(J951&lt;&gt;"",A952&lt;&gt;""),J951,""))</f>
        <v/>
      </c>
    </row>
    <row r="953" spans="1:10" x14ac:dyDescent="0.25">
      <c r="A953" s="16" t="str">
        <f>IF(I952="","",IF(A952&gt;='Investicijų skaičiuoklė'!$E$9*p,"",A952+1))</f>
        <v/>
      </c>
      <c r="B953" s="27" t="str">
        <f>IF(A953="","",IF(p=52,B952+7,IF(p=26,B952+14,IF(p=24,IF(MOD(A953,2)=0,EDATE('Investicijų skaičiuoklė'!$E$10,A953/2),B952+14),IF(DAY(DATE(YEAR('Investicijų skaičiuoklė'!$E$10),MONTH('Investicijų skaičiuoklė'!$E$10)+(A953-1)*(12/p),DAY('Investicijų skaičiuoklė'!$E$10)))&lt;&gt;DAY('Investicijų skaičiuoklė'!$E$10),DATE(YEAR('Investicijų skaičiuoklė'!$E$10),MONTH('Investicijų skaičiuoklė'!$E$10)+A953*(12/p)+1,0),DATE(YEAR('Investicijų skaičiuoklė'!$E$10),MONTH('Investicijų skaičiuoklė'!$E$10)+A953*(12/p),DAY('Investicijų skaičiuoklė'!$E$10)))))))</f>
        <v/>
      </c>
      <c r="C953" s="29" t="str">
        <f t="shared" si="43"/>
        <v/>
      </c>
      <c r="D953" s="29" t="str">
        <f t="shared" si="44"/>
        <v/>
      </c>
      <c r="E953" s="29" t="str">
        <f>IF(A953="","",A+SUM($D$2:D952))</f>
        <v/>
      </c>
      <c r="F953" s="29" t="str">
        <f>IF(A953="","",SUM(D$1:D953)+PV)</f>
        <v/>
      </c>
      <c r="G953" s="29" t="str">
        <f>IF(A953="","",IF(INV_Parinktys!$B$17=INV_Parinktys!$A$10,I952*( (1+rate)^(B953-B952)-1 ),I952*rate))</f>
        <v/>
      </c>
      <c r="H953" s="29" t="str">
        <f>IF(D953="","",SUM(G$1:G953))</f>
        <v/>
      </c>
      <c r="I953" s="29" t="str">
        <f t="shared" si="45"/>
        <v/>
      </c>
      <c r="J953" s="28" t="str">
        <f ca="1">_xlfn.IFNA(INDEX(Paskola_LNT!$I$2:$I$1000,MATCH(INV_Lentele!B953,Paskola_LNT!$B$2:$B$1000,0)),IF(AND(J952&lt;&gt;"",A953&lt;&gt;""),J952,""))</f>
        <v/>
      </c>
    </row>
    <row r="954" spans="1:10" x14ac:dyDescent="0.25">
      <c r="A954" s="16" t="str">
        <f>IF(I953="","",IF(A953&gt;='Investicijų skaičiuoklė'!$E$9*p,"",A953+1))</f>
        <v/>
      </c>
      <c r="B954" s="27" t="str">
        <f>IF(A954="","",IF(p=52,B953+7,IF(p=26,B953+14,IF(p=24,IF(MOD(A954,2)=0,EDATE('Investicijų skaičiuoklė'!$E$10,A954/2),B953+14),IF(DAY(DATE(YEAR('Investicijų skaičiuoklė'!$E$10),MONTH('Investicijų skaičiuoklė'!$E$10)+(A954-1)*(12/p),DAY('Investicijų skaičiuoklė'!$E$10)))&lt;&gt;DAY('Investicijų skaičiuoklė'!$E$10),DATE(YEAR('Investicijų skaičiuoklė'!$E$10),MONTH('Investicijų skaičiuoklė'!$E$10)+A954*(12/p)+1,0),DATE(YEAR('Investicijų skaičiuoklė'!$E$10),MONTH('Investicijų skaičiuoklė'!$E$10)+A954*(12/p),DAY('Investicijų skaičiuoklė'!$E$10)))))))</f>
        <v/>
      </c>
      <c r="C954" s="29" t="str">
        <f t="shared" si="43"/>
        <v/>
      </c>
      <c r="D954" s="29" t="str">
        <f t="shared" si="44"/>
        <v/>
      </c>
      <c r="E954" s="29" t="str">
        <f>IF(A954="","",A+SUM($D$2:D953))</f>
        <v/>
      </c>
      <c r="F954" s="29" t="str">
        <f>IF(A954="","",SUM(D$1:D954)+PV)</f>
        <v/>
      </c>
      <c r="G954" s="29" t="str">
        <f>IF(A954="","",IF(INV_Parinktys!$B$17=INV_Parinktys!$A$10,I953*( (1+rate)^(B954-B953)-1 ),I953*rate))</f>
        <v/>
      </c>
      <c r="H954" s="29" t="str">
        <f>IF(D954="","",SUM(G$1:G954))</f>
        <v/>
      </c>
      <c r="I954" s="29" t="str">
        <f t="shared" si="45"/>
        <v/>
      </c>
      <c r="J954" s="28" t="str">
        <f ca="1">_xlfn.IFNA(INDEX(Paskola_LNT!$I$2:$I$1000,MATCH(INV_Lentele!B954,Paskola_LNT!$B$2:$B$1000,0)),IF(AND(J953&lt;&gt;"",A954&lt;&gt;""),J953,""))</f>
        <v/>
      </c>
    </row>
    <row r="955" spans="1:10" x14ac:dyDescent="0.25">
      <c r="A955" s="16" t="str">
        <f>IF(I954="","",IF(A954&gt;='Investicijų skaičiuoklė'!$E$9*p,"",A954+1))</f>
        <v/>
      </c>
      <c r="B955" s="27" t="str">
        <f>IF(A955="","",IF(p=52,B954+7,IF(p=26,B954+14,IF(p=24,IF(MOD(A955,2)=0,EDATE('Investicijų skaičiuoklė'!$E$10,A955/2),B954+14),IF(DAY(DATE(YEAR('Investicijų skaičiuoklė'!$E$10),MONTH('Investicijų skaičiuoklė'!$E$10)+(A955-1)*(12/p),DAY('Investicijų skaičiuoklė'!$E$10)))&lt;&gt;DAY('Investicijų skaičiuoklė'!$E$10),DATE(YEAR('Investicijų skaičiuoklė'!$E$10),MONTH('Investicijų skaičiuoklė'!$E$10)+A955*(12/p)+1,0),DATE(YEAR('Investicijų skaičiuoklė'!$E$10),MONTH('Investicijų skaičiuoklė'!$E$10)+A955*(12/p),DAY('Investicijų skaičiuoklė'!$E$10)))))))</f>
        <v/>
      </c>
      <c r="C955" s="29" t="str">
        <f t="shared" si="43"/>
        <v/>
      </c>
      <c r="D955" s="29" t="str">
        <f t="shared" si="44"/>
        <v/>
      </c>
      <c r="E955" s="29" t="str">
        <f>IF(A955="","",A+SUM($D$2:D954))</f>
        <v/>
      </c>
      <c r="F955" s="29" t="str">
        <f>IF(A955="","",SUM(D$1:D955)+PV)</f>
        <v/>
      </c>
      <c r="G955" s="29" t="str">
        <f>IF(A955="","",IF(INV_Parinktys!$B$17=INV_Parinktys!$A$10,I954*( (1+rate)^(B955-B954)-1 ),I954*rate))</f>
        <v/>
      </c>
      <c r="H955" s="29" t="str">
        <f>IF(D955="","",SUM(G$1:G955))</f>
        <v/>
      </c>
      <c r="I955" s="29" t="str">
        <f t="shared" si="45"/>
        <v/>
      </c>
      <c r="J955" s="28" t="str">
        <f ca="1">_xlfn.IFNA(INDEX(Paskola_LNT!$I$2:$I$1000,MATCH(INV_Lentele!B955,Paskola_LNT!$B$2:$B$1000,0)),IF(AND(J954&lt;&gt;"",A955&lt;&gt;""),J954,""))</f>
        <v/>
      </c>
    </row>
    <row r="956" spans="1:10" x14ac:dyDescent="0.25">
      <c r="A956" s="16" t="str">
        <f>IF(I955="","",IF(A955&gt;='Investicijų skaičiuoklė'!$E$9*p,"",A955+1))</f>
        <v/>
      </c>
      <c r="B956" s="27" t="str">
        <f>IF(A956="","",IF(p=52,B955+7,IF(p=26,B955+14,IF(p=24,IF(MOD(A956,2)=0,EDATE('Investicijų skaičiuoklė'!$E$10,A956/2),B955+14),IF(DAY(DATE(YEAR('Investicijų skaičiuoklė'!$E$10),MONTH('Investicijų skaičiuoklė'!$E$10)+(A956-1)*(12/p),DAY('Investicijų skaičiuoklė'!$E$10)))&lt;&gt;DAY('Investicijų skaičiuoklė'!$E$10),DATE(YEAR('Investicijų skaičiuoklė'!$E$10),MONTH('Investicijų skaičiuoklė'!$E$10)+A956*(12/p)+1,0),DATE(YEAR('Investicijų skaičiuoklė'!$E$10),MONTH('Investicijų skaičiuoklė'!$E$10)+A956*(12/p),DAY('Investicijų skaičiuoklė'!$E$10)))))))</f>
        <v/>
      </c>
      <c r="C956" s="29" t="str">
        <f t="shared" si="43"/>
        <v/>
      </c>
      <c r="D956" s="29" t="str">
        <f t="shared" si="44"/>
        <v/>
      </c>
      <c r="E956" s="29" t="str">
        <f>IF(A956="","",A+SUM($D$2:D955))</f>
        <v/>
      </c>
      <c r="F956" s="29" t="str">
        <f>IF(A956="","",SUM(D$1:D956)+PV)</f>
        <v/>
      </c>
      <c r="G956" s="29" t="str">
        <f>IF(A956="","",IF(INV_Parinktys!$B$17=INV_Parinktys!$A$10,I955*( (1+rate)^(B956-B955)-1 ),I955*rate))</f>
        <v/>
      </c>
      <c r="H956" s="29" t="str">
        <f>IF(D956="","",SUM(G$1:G956))</f>
        <v/>
      </c>
      <c r="I956" s="29" t="str">
        <f t="shared" si="45"/>
        <v/>
      </c>
      <c r="J956" s="28" t="str">
        <f ca="1">_xlfn.IFNA(INDEX(Paskola_LNT!$I$2:$I$1000,MATCH(INV_Lentele!B956,Paskola_LNT!$B$2:$B$1000,0)),IF(AND(J955&lt;&gt;"",A956&lt;&gt;""),J955,""))</f>
        <v/>
      </c>
    </row>
    <row r="957" spans="1:10" x14ac:dyDescent="0.25">
      <c r="A957" s="16" t="str">
        <f>IF(I956="","",IF(A956&gt;='Investicijų skaičiuoklė'!$E$9*p,"",A956+1))</f>
        <v/>
      </c>
      <c r="B957" s="27" t="str">
        <f>IF(A957="","",IF(p=52,B956+7,IF(p=26,B956+14,IF(p=24,IF(MOD(A957,2)=0,EDATE('Investicijų skaičiuoklė'!$E$10,A957/2),B956+14),IF(DAY(DATE(YEAR('Investicijų skaičiuoklė'!$E$10),MONTH('Investicijų skaičiuoklė'!$E$10)+(A957-1)*(12/p),DAY('Investicijų skaičiuoklė'!$E$10)))&lt;&gt;DAY('Investicijų skaičiuoklė'!$E$10),DATE(YEAR('Investicijų skaičiuoklė'!$E$10),MONTH('Investicijų skaičiuoklė'!$E$10)+A957*(12/p)+1,0),DATE(YEAR('Investicijų skaičiuoklė'!$E$10),MONTH('Investicijų skaičiuoklė'!$E$10)+A957*(12/p),DAY('Investicijų skaičiuoklė'!$E$10)))))))</f>
        <v/>
      </c>
      <c r="C957" s="29" t="str">
        <f t="shared" si="43"/>
        <v/>
      </c>
      <c r="D957" s="29" t="str">
        <f t="shared" si="44"/>
        <v/>
      </c>
      <c r="E957" s="29" t="str">
        <f>IF(A957="","",A+SUM($D$2:D956))</f>
        <v/>
      </c>
      <c r="F957" s="29" t="str">
        <f>IF(A957="","",SUM(D$1:D957)+PV)</f>
        <v/>
      </c>
      <c r="G957" s="29" t="str">
        <f>IF(A957="","",IF(INV_Parinktys!$B$17=INV_Parinktys!$A$10,I956*( (1+rate)^(B957-B956)-1 ),I956*rate))</f>
        <v/>
      </c>
      <c r="H957" s="29" t="str">
        <f>IF(D957="","",SUM(G$1:G957))</f>
        <v/>
      </c>
      <c r="I957" s="29" t="str">
        <f t="shared" si="45"/>
        <v/>
      </c>
      <c r="J957" s="28" t="str">
        <f ca="1">_xlfn.IFNA(INDEX(Paskola_LNT!$I$2:$I$1000,MATCH(INV_Lentele!B957,Paskola_LNT!$B$2:$B$1000,0)),IF(AND(J956&lt;&gt;"",A957&lt;&gt;""),J956,""))</f>
        <v/>
      </c>
    </row>
    <row r="958" spans="1:10" x14ac:dyDescent="0.25">
      <c r="A958" s="16" t="str">
        <f>IF(I957="","",IF(A957&gt;='Investicijų skaičiuoklė'!$E$9*p,"",A957+1))</f>
        <v/>
      </c>
      <c r="B958" s="27" t="str">
        <f>IF(A958="","",IF(p=52,B957+7,IF(p=26,B957+14,IF(p=24,IF(MOD(A958,2)=0,EDATE('Investicijų skaičiuoklė'!$E$10,A958/2),B957+14),IF(DAY(DATE(YEAR('Investicijų skaičiuoklė'!$E$10),MONTH('Investicijų skaičiuoklė'!$E$10)+(A958-1)*(12/p),DAY('Investicijų skaičiuoklė'!$E$10)))&lt;&gt;DAY('Investicijų skaičiuoklė'!$E$10),DATE(YEAR('Investicijų skaičiuoklė'!$E$10),MONTH('Investicijų skaičiuoklė'!$E$10)+A958*(12/p)+1,0),DATE(YEAR('Investicijų skaičiuoklė'!$E$10),MONTH('Investicijų skaičiuoklė'!$E$10)+A958*(12/p),DAY('Investicijų skaičiuoklė'!$E$10)))))))</f>
        <v/>
      </c>
      <c r="C958" s="29" t="str">
        <f t="shared" si="43"/>
        <v/>
      </c>
      <c r="D958" s="29" t="str">
        <f t="shared" si="44"/>
        <v/>
      </c>
      <c r="E958" s="29" t="str">
        <f>IF(A958="","",A+SUM($D$2:D957))</f>
        <v/>
      </c>
      <c r="F958" s="29" t="str">
        <f>IF(A958="","",SUM(D$1:D958)+PV)</f>
        <v/>
      </c>
      <c r="G958" s="29" t="str">
        <f>IF(A958="","",IF(INV_Parinktys!$B$17=INV_Parinktys!$A$10,I957*( (1+rate)^(B958-B957)-1 ),I957*rate))</f>
        <v/>
      </c>
      <c r="H958" s="29" t="str">
        <f>IF(D958="","",SUM(G$1:G958))</f>
        <v/>
      </c>
      <c r="I958" s="29" t="str">
        <f t="shared" si="45"/>
        <v/>
      </c>
      <c r="J958" s="28" t="str">
        <f ca="1">_xlfn.IFNA(INDEX(Paskola_LNT!$I$2:$I$1000,MATCH(INV_Lentele!B958,Paskola_LNT!$B$2:$B$1000,0)),IF(AND(J957&lt;&gt;"",A958&lt;&gt;""),J957,""))</f>
        <v/>
      </c>
    </row>
    <row r="959" spans="1:10" x14ac:dyDescent="0.25">
      <c r="A959" s="16" t="str">
        <f>IF(I958="","",IF(A958&gt;='Investicijų skaičiuoklė'!$E$9*p,"",A958+1))</f>
        <v/>
      </c>
      <c r="B959" s="27" t="str">
        <f>IF(A959="","",IF(p=52,B958+7,IF(p=26,B958+14,IF(p=24,IF(MOD(A959,2)=0,EDATE('Investicijų skaičiuoklė'!$E$10,A959/2),B958+14),IF(DAY(DATE(YEAR('Investicijų skaičiuoklė'!$E$10),MONTH('Investicijų skaičiuoklė'!$E$10)+(A959-1)*(12/p),DAY('Investicijų skaičiuoklė'!$E$10)))&lt;&gt;DAY('Investicijų skaičiuoklė'!$E$10),DATE(YEAR('Investicijų skaičiuoklė'!$E$10),MONTH('Investicijų skaičiuoklė'!$E$10)+A959*(12/p)+1,0),DATE(YEAR('Investicijų skaičiuoklė'!$E$10),MONTH('Investicijų skaičiuoklė'!$E$10)+A959*(12/p),DAY('Investicijų skaičiuoklė'!$E$10)))))))</f>
        <v/>
      </c>
      <c r="C959" s="29" t="str">
        <f t="shared" si="43"/>
        <v/>
      </c>
      <c r="D959" s="29" t="str">
        <f t="shared" si="44"/>
        <v/>
      </c>
      <c r="E959" s="29" t="str">
        <f>IF(A959="","",A+SUM($D$2:D958))</f>
        <v/>
      </c>
      <c r="F959" s="29" t="str">
        <f>IF(A959="","",SUM(D$1:D959)+PV)</f>
        <v/>
      </c>
      <c r="G959" s="29" t="str">
        <f>IF(A959="","",IF(INV_Parinktys!$B$17=INV_Parinktys!$A$10,I958*( (1+rate)^(B959-B958)-1 ),I958*rate))</f>
        <v/>
      </c>
      <c r="H959" s="29" t="str">
        <f>IF(D959="","",SUM(G$1:G959))</f>
        <v/>
      </c>
      <c r="I959" s="29" t="str">
        <f t="shared" si="45"/>
        <v/>
      </c>
      <c r="J959" s="28" t="str">
        <f ca="1">_xlfn.IFNA(INDEX(Paskola_LNT!$I$2:$I$1000,MATCH(INV_Lentele!B959,Paskola_LNT!$B$2:$B$1000,0)),IF(AND(J958&lt;&gt;"",A959&lt;&gt;""),J958,""))</f>
        <v/>
      </c>
    </row>
    <row r="960" spans="1:10" x14ac:dyDescent="0.25">
      <c r="A960" s="16" t="str">
        <f>IF(I959="","",IF(A959&gt;='Investicijų skaičiuoklė'!$E$9*p,"",A959+1))</f>
        <v/>
      </c>
      <c r="B960" s="27" t="str">
        <f>IF(A960="","",IF(p=52,B959+7,IF(p=26,B959+14,IF(p=24,IF(MOD(A960,2)=0,EDATE('Investicijų skaičiuoklė'!$E$10,A960/2),B959+14),IF(DAY(DATE(YEAR('Investicijų skaičiuoklė'!$E$10),MONTH('Investicijų skaičiuoklė'!$E$10)+(A960-1)*(12/p),DAY('Investicijų skaičiuoklė'!$E$10)))&lt;&gt;DAY('Investicijų skaičiuoklė'!$E$10),DATE(YEAR('Investicijų skaičiuoklė'!$E$10),MONTH('Investicijų skaičiuoklė'!$E$10)+A960*(12/p)+1,0),DATE(YEAR('Investicijų skaičiuoklė'!$E$10),MONTH('Investicijų skaičiuoklė'!$E$10)+A960*(12/p),DAY('Investicijų skaičiuoklė'!$E$10)))))))</f>
        <v/>
      </c>
      <c r="C960" s="29" t="str">
        <f t="shared" si="43"/>
        <v/>
      </c>
      <c r="D960" s="29" t="str">
        <f t="shared" si="44"/>
        <v/>
      </c>
      <c r="E960" s="29" t="str">
        <f>IF(A960="","",A+SUM($D$2:D959))</f>
        <v/>
      </c>
      <c r="F960" s="29" t="str">
        <f>IF(A960="","",SUM(D$1:D960)+PV)</f>
        <v/>
      </c>
      <c r="G960" s="29" t="str">
        <f>IF(A960="","",IF(INV_Parinktys!$B$17=INV_Parinktys!$A$10,I959*( (1+rate)^(B960-B959)-1 ),I959*rate))</f>
        <v/>
      </c>
      <c r="H960" s="29" t="str">
        <f>IF(D960="","",SUM(G$1:G960))</f>
        <v/>
      </c>
      <c r="I960" s="29" t="str">
        <f t="shared" si="45"/>
        <v/>
      </c>
      <c r="J960" s="28" t="str">
        <f ca="1">_xlfn.IFNA(INDEX(Paskola_LNT!$I$2:$I$1000,MATCH(INV_Lentele!B960,Paskola_LNT!$B$2:$B$1000,0)),IF(AND(J959&lt;&gt;"",A960&lt;&gt;""),J959,""))</f>
        <v/>
      </c>
    </row>
    <row r="961" spans="1:10" x14ac:dyDescent="0.25">
      <c r="A961" s="16" t="str">
        <f>IF(I960="","",IF(A960&gt;='Investicijų skaičiuoklė'!$E$9*p,"",A960+1))</f>
        <v/>
      </c>
      <c r="B961" s="27" t="str">
        <f>IF(A961="","",IF(p=52,B960+7,IF(p=26,B960+14,IF(p=24,IF(MOD(A961,2)=0,EDATE('Investicijų skaičiuoklė'!$E$10,A961/2),B960+14),IF(DAY(DATE(YEAR('Investicijų skaičiuoklė'!$E$10),MONTH('Investicijų skaičiuoklė'!$E$10)+(A961-1)*(12/p),DAY('Investicijų skaičiuoklė'!$E$10)))&lt;&gt;DAY('Investicijų skaičiuoklė'!$E$10),DATE(YEAR('Investicijų skaičiuoklė'!$E$10),MONTH('Investicijų skaičiuoklė'!$E$10)+A961*(12/p)+1,0),DATE(YEAR('Investicijų skaičiuoklė'!$E$10),MONTH('Investicijų skaičiuoklė'!$E$10)+A961*(12/p),DAY('Investicijų skaičiuoklė'!$E$10)))))))</f>
        <v/>
      </c>
      <c r="C961" s="29" t="str">
        <f t="shared" si="43"/>
        <v/>
      </c>
      <c r="D961" s="29" t="str">
        <f t="shared" si="44"/>
        <v/>
      </c>
      <c r="E961" s="29" t="str">
        <f>IF(A961="","",A+SUM($D$2:D960))</f>
        <v/>
      </c>
      <c r="F961" s="29" t="str">
        <f>IF(A961="","",SUM(D$1:D961)+PV)</f>
        <v/>
      </c>
      <c r="G961" s="29" t="str">
        <f>IF(A961="","",IF(INV_Parinktys!$B$17=INV_Parinktys!$A$10,I960*( (1+rate)^(B961-B960)-1 ),I960*rate))</f>
        <v/>
      </c>
      <c r="H961" s="29" t="str">
        <f>IF(D961="","",SUM(G$1:G961))</f>
        <v/>
      </c>
      <c r="I961" s="29" t="str">
        <f t="shared" si="45"/>
        <v/>
      </c>
      <c r="J961" s="28" t="str">
        <f ca="1">_xlfn.IFNA(INDEX(Paskola_LNT!$I$2:$I$1000,MATCH(INV_Lentele!B961,Paskola_LNT!$B$2:$B$1000,0)),IF(AND(J960&lt;&gt;"",A961&lt;&gt;""),J960,""))</f>
        <v/>
      </c>
    </row>
    <row r="962" spans="1:10" x14ac:dyDescent="0.25">
      <c r="A962" s="16" t="str">
        <f>IF(I961="","",IF(A961&gt;='Investicijų skaičiuoklė'!$E$9*p,"",A961+1))</f>
        <v/>
      </c>
      <c r="B962" s="27" t="str">
        <f>IF(A962="","",IF(p=52,B961+7,IF(p=26,B961+14,IF(p=24,IF(MOD(A962,2)=0,EDATE('Investicijų skaičiuoklė'!$E$10,A962/2),B961+14),IF(DAY(DATE(YEAR('Investicijų skaičiuoklė'!$E$10),MONTH('Investicijų skaičiuoklė'!$E$10)+(A962-1)*(12/p),DAY('Investicijų skaičiuoklė'!$E$10)))&lt;&gt;DAY('Investicijų skaičiuoklė'!$E$10),DATE(YEAR('Investicijų skaičiuoklė'!$E$10),MONTH('Investicijų skaičiuoklė'!$E$10)+A962*(12/p)+1,0),DATE(YEAR('Investicijų skaičiuoklė'!$E$10),MONTH('Investicijų skaičiuoklė'!$E$10)+A962*(12/p),DAY('Investicijų skaičiuoklė'!$E$10)))))))</f>
        <v/>
      </c>
      <c r="C962" s="29" t="str">
        <f t="shared" ref="C962:C1000" si="46">IF(A962="","",PV)</f>
        <v/>
      </c>
      <c r="D962" s="29" t="str">
        <f t="shared" si="44"/>
        <v/>
      </c>
      <c r="E962" s="29" t="str">
        <f>IF(A962="","",A+SUM($D$2:D961))</f>
        <v/>
      </c>
      <c r="F962" s="29" t="str">
        <f>IF(A962="","",SUM(D$1:D962)+PV)</f>
        <v/>
      </c>
      <c r="G962" s="29" t="str">
        <f>IF(A962="","",IF(INV_Parinktys!$B$17=INV_Parinktys!$A$10,I961*( (1+rate)^(B962-B961)-1 ),I961*rate))</f>
        <v/>
      </c>
      <c r="H962" s="29" t="str">
        <f>IF(D962="","",SUM(G$1:G962))</f>
        <v/>
      </c>
      <c r="I962" s="29" t="str">
        <f t="shared" si="45"/>
        <v/>
      </c>
      <c r="J962" s="28" t="str">
        <f ca="1">_xlfn.IFNA(INDEX(Paskola_LNT!$I$2:$I$1000,MATCH(INV_Lentele!B962,Paskola_LNT!$B$2:$B$1000,0)),IF(AND(J961&lt;&gt;"",A962&lt;&gt;""),J961,""))</f>
        <v/>
      </c>
    </row>
    <row r="963" spans="1:10" x14ac:dyDescent="0.25">
      <c r="A963" s="16" t="str">
        <f>IF(I962="","",IF(A962&gt;='Investicijų skaičiuoklė'!$E$9*p,"",A962+1))</f>
        <v/>
      </c>
      <c r="B963" s="27" t="str">
        <f>IF(A963="","",IF(p=52,B962+7,IF(p=26,B962+14,IF(p=24,IF(MOD(A963,2)=0,EDATE('Investicijų skaičiuoklė'!$E$10,A963/2),B962+14),IF(DAY(DATE(YEAR('Investicijų skaičiuoklė'!$E$10),MONTH('Investicijų skaičiuoklė'!$E$10)+(A963-1)*(12/p),DAY('Investicijų skaičiuoklė'!$E$10)))&lt;&gt;DAY('Investicijų skaičiuoklė'!$E$10),DATE(YEAR('Investicijų skaičiuoklė'!$E$10),MONTH('Investicijų skaičiuoklė'!$E$10)+A963*(12/p)+1,0),DATE(YEAR('Investicijų skaičiuoklė'!$E$10),MONTH('Investicijų skaičiuoklė'!$E$10)+A963*(12/p),DAY('Investicijų skaičiuoklė'!$E$10)))))))</f>
        <v/>
      </c>
      <c r="C963" s="29" t="str">
        <f t="shared" si="46"/>
        <v/>
      </c>
      <c r="D963" s="29" t="str">
        <f t="shared" ref="D963:D1000" si="47">IF(A963="","",A)</f>
        <v/>
      </c>
      <c r="E963" s="29" t="str">
        <f>IF(A963="","",A+SUM($D$2:D962))</f>
        <v/>
      </c>
      <c r="F963" s="29" t="str">
        <f>IF(A963="","",SUM(D$1:D963)+PV)</f>
        <v/>
      </c>
      <c r="G963" s="29" t="str">
        <f>IF(A963="","",IF(INV_Parinktys!$B$17=INV_Parinktys!$A$10,I962*( (1+rate)^(B963-B962)-1 ),I962*rate))</f>
        <v/>
      </c>
      <c r="H963" s="29" t="str">
        <f>IF(D963="","",SUM(G$1:G963))</f>
        <v/>
      </c>
      <c r="I963" s="29" t="str">
        <f t="shared" si="45"/>
        <v/>
      </c>
      <c r="J963" s="28" t="str">
        <f ca="1">_xlfn.IFNA(INDEX(Paskola_LNT!$I$2:$I$1000,MATCH(INV_Lentele!B963,Paskola_LNT!$B$2:$B$1000,0)),IF(AND(J962&lt;&gt;"",A963&lt;&gt;""),J962,""))</f>
        <v/>
      </c>
    </row>
    <row r="964" spans="1:10" x14ac:dyDescent="0.25">
      <c r="A964" s="16" t="str">
        <f>IF(I963="","",IF(A963&gt;='Investicijų skaičiuoklė'!$E$9*p,"",A963+1))</f>
        <v/>
      </c>
      <c r="B964" s="27" t="str">
        <f>IF(A964="","",IF(p=52,B963+7,IF(p=26,B963+14,IF(p=24,IF(MOD(A964,2)=0,EDATE('Investicijų skaičiuoklė'!$E$10,A964/2),B963+14),IF(DAY(DATE(YEAR('Investicijų skaičiuoklė'!$E$10),MONTH('Investicijų skaičiuoklė'!$E$10)+(A964-1)*(12/p),DAY('Investicijų skaičiuoklė'!$E$10)))&lt;&gt;DAY('Investicijų skaičiuoklė'!$E$10),DATE(YEAR('Investicijų skaičiuoklė'!$E$10),MONTH('Investicijų skaičiuoklė'!$E$10)+A964*(12/p)+1,0),DATE(YEAR('Investicijų skaičiuoklė'!$E$10),MONTH('Investicijų skaičiuoklė'!$E$10)+A964*(12/p),DAY('Investicijų skaičiuoklė'!$E$10)))))))</f>
        <v/>
      </c>
      <c r="C964" s="29" t="str">
        <f t="shared" si="46"/>
        <v/>
      </c>
      <c r="D964" s="29" t="str">
        <f t="shared" si="47"/>
        <v/>
      </c>
      <c r="E964" s="29" t="str">
        <f>IF(A964="","",A+SUM($D$2:D963))</f>
        <v/>
      </c>
      <c r="F964" s="29" t="str">
        <f>IF(A964="","",SUM(D$1:D964)+PV)</f>
        <v/>
      </c>
      <c r="G964" s="29" t="str">
        <f>IF(A964="","",IF(INV_Parinktys!$B$17=INV_Parinktys!$A$10,I963*( (1+rate)^(B964-B963)-1 ),I963*rate))</f>
        <v/>
      </c>
      <c r="H964" s="29" t="str">
        <f>IF(D964="","",SUM(G$1:G964))</f>
        <v/>
      </c>
      <c r="I964" s="29" t="str">
        <f t="shared" si="45"/>
        <v/>
      </c>
      <c r="J964" s="28" t="str">
        <f ca="1">_xlfn.IFNA(INDEX(Paskola_LNT!$I$2:$I$1000,MATCH(INV_Lentele!B964,Paskola_LNT!$B$2:$B$1000,0)),IF(AND(J963&lt;&gt;"",A964&lt;&gt;""),J963,""))</f>
        <v/>
      </c>
    </row>
    <row r="965" spans="1:10" x14ac:dyDescent="0.25">
      <c r="A965" s="16" t="str">
        <f>IF(I964="","",IF(A964&gt;='Investicijų skaičiuoklė'!$E$9*p,"",A964+1))</f>
        <v/>
      </c>
      <c r="B965" s="27" t="str">
        <f>IF(A965="","",IF(p=52,B964+7,IF(p=26,B964+14,IF(p=24,IF(MOD(A965,2)=0,EDATE('Investicijų skaičiuoklė'!$E$10,A965/2),B964+14),IF(DAY(DATE(YEAR('Investicijų skaičiuoklė'!$E$10),MONTH('Investicijų skaičiuoklė'!$E$10)+(A965-1)*(12/p),DAY('Investicijų skaičiuoklė'!$E$10)))&lt;&gt;DAY('Investicijų skaičiuoklė'!$E$10),DATE(YEAR('Investicijų skaičiuoklė'!$E$10),MONTH('Investicijų skaičiuoklė'!$E$10)+A965*(12/p)+1,0),DATE(YEAR('Investicijų skaičiuoklė'!$E$10),MONTH('Investicijų skaičiuoklė'!$E$10)+A965*(12/p),DAY('Investicijų skaičiuoklė'!$E$10)))))))</f>
        <v/>
      </c>
      <c r="C965" s="29" t="str">
        <f t="shared" si="46"/>
        <v/>
      </c>
      <c r="D965" s="29" t="str">
        <f t="shared" si="47"/>
        <v/>
      </c>
      <c r="E965" s="29" t="str">
        <f>IF(A965="","",A+SUM($D$2:D964))</f>
        <v/>
      </c>
      <c r="F965" s="29" t="str">
        <f>IF(A965="","",SUM(D$1:D965)+PV)</f>
        <v/>
      </c>
      <c r="G965" s="29" t="str">
        <f>IF(A965="","",IF(INV_Parinktys!$B$17=INV_Parinktys!$A$10,I964*( (1+rate)^(B965-B964)-1 ),I964*rate))</f>
        <v/>
      </c>
      <c r="H965" s="29" t="str">
        <f>IF(D965="","",SUM(G$1:G965))</f>
        <v/>
      </c>
      <c r="I965" s="29" t="str">
        <f t="shared" si="45"/>
        <v/>
      </c>
      <c r="J965" s="28" t="str">
        <f ca="1">_xlfn.IFNA(INDEX(Paskola_LNT!$I$2:$I$1000,MATCH(INV_Lentele!B965,Paskola_LNT!$B$2:$B$1000,0)),IF(AND(J964&lt;&gt;"",A965&lt;&gt;""),J964,""))</f>
        <v/>
      </c>
    </row>
    <row r="966" spans="1:10" x14ac:dyDescent="0.25">
      <c r="A966" s="16" t="str">
        <f>IF(I965="","",IF(A965&gt;='Investicijų skaičiuoklė'!$E$9*p,"",A965+1))</f>
        <v/>
      </c>
      <c r="B966" s="27" t="str">
        <f>IF(A966="","",IF(p=52,B965+7,IF(p=26,B965+14,IF(p=24,IF(MOD(A966,2)=0,EDATE('Investicijų skaičiuoklė'!$E$10,A966/2),B965+14),IF(DAY(DATE(YEAR('Investicijų skaičiuoklė'!$E$10),MONTH('Investicijų skaičiuoklė'!$E$10)+(A966-1)*(12/p),DAY('Investicijų skaičiuoklė'!$E$10)))&lt;&gt;DAY('Investicijų skaičiuoklė'!$E$10),DATE(YEAR('Investicijų skaičiuoklė'!$E$10),MONTH('Investicijų skaičiuoklė'!$E$10)+A966*(12/p)+1,0),DATE(YEAR('Investicijų skaičiuoklė'!$E$10),MONTH('Investicijų skaičiuoklė'!$E$10)+A966*(12/p),DAY('Investicijų skaičiuoklė'!$E$10)))))))</f>
        <v/>
      </c>
      <c r="C966" s="29" t="str">
        <f t="shared" si="46"/>
        <v/>
      </c>
      <c r="D966" s="29" t="str">
        <f t="shared" si="47"/>
        <v/>
      </c>
      <c r="E966" s="29" t="str">
        <f>IF(A966="","",A+SUM($D$2:D965))</f>
        <v/>
      </c>
      <c r="F966" s="29" t="str">
        <f>IF(A966="","",SUM(D$1:D966)+PV)</f>
        <v/>
      </c>
      <c r="G966" s="29" t="str">
        <f>IF(A966="","",IF(INV_Parinktys!$B$17=INV_Parinktys!$A$10,I965*( (1+rate)^(B966-B965)-1 ),I965*rate))</f>
        <v/>
      </c>
      <c r="H966" s="29" t="str">
        <f>IF(D966="","",SUM(G$1:G966))</f>
        <v/>
      </c>
      <c r="I966" s="29" t="str">
        <f t="shared" si="45"/>
        <v/>
      </c>
      <c r="J966" s="28" t="str">
        <f ca="1">_xlfn.IFNA(INDEX(Paskola_LNT!$I$2:$I$1000,MATCH(INV_Lentele!B966,Paskola_LNT!$B$2:$B$1000,0)),IF(AND(J965&lt;&gt;"",A966&lt;&gt;""),J965,""))</f>
        <v/>
      </c>
    </row>
    <row r="967" spans="1:10" x14ac:dyDescent="0.25">
      <c r="A967" s="16" t="str">
        <f>IF(I966="","",IF(A966&gt;='Investicijų skaičiuoklė'!$E$9*p,"",A966+1))</f>
        <v/>
      </c>
      <c r="B967" s="27" t="str">
        <f>IF(A967="","",IF(p=52,B966+7,IF(p=26,B966+14,IF(p=24,IF(MOD(A967,2)=0,EDATE('Investicijų skaičiuoklė'!$E$10,A967/2),B966+14),IF(DAY(DATE(YEAR('Investicijų skaičiuoklė'!$E$10),MONTH('Investicijų skaičiuoklė'!$E$10)+(A967-1)*(12/p),DAY('Investicijų skaičiuoklė'!$E$10)))&lt;&gt;DAY('Investicijų skaičiuoklė'!$E$10),DATE(YEAR('Investicijų skaičiuoklė'!$E$10),MONTH('Investicijų skaičiuoklė'!$E$10)+A967*(12/p)+1,0),DATE(YEAR('Investicijų skaičiuoklė'!$E$10),MONTH('Investicijų skaičiuoklė'!$E$10)+A967*(12/p),DAY('Investicijų skaičiuoklė'!$E$10)))))))</f>
        <v/>
      </c>
      <c r="C967" s="29" t="str">
        <f t="shared" si="46"/>
        <v/>
      </c>
      <c r="D967" s="29" t="str">
        <f t="shared" si="47"/>
        <v/>
      </c>
      <c r="E967" s="29" t="str">
        <f>IF(A967="","",A+SUM($D$2:D966))</f>
        <v/>
      </c>
      <c r="F967" s="29" t="str">
        <f>IF(A967="","",SUM(D$1:D967)+PV)</f>
        <v/>
      </c>
      <c r="G967" s="29" t="str">
        <f>IF(A967="","",IF(INV_Parinktys!$B$17=INV_Parinktys!$A$10,I966*( (1+rate)^(B967-B966)-1 ),I966*rate))</f>
        <v/>
      </c>
      <c r="H967" s="29" t="str">
        <f>IF(D967="","",SUM(G$1:G967))</f>
        <v/>
      </c>
      <c r="I967" s="29" t="str">
        <f t="shared" si="45"/>
        <v/>
      </c>
      <c r="J967" s="28" t="str">
        <f ca="1">_xlfn.IFNA(INDEX(Paskola_LNT!$I$2:$I$1000,MATCH(INV_Lentele!B967,Paskola_LNT!$B$2:$B$1000,0)),IF(AND(J966&lt;&gt;"",A967&lt;&gt;""),J966,""))</f>
        <v/>
      </c>
    </row>
    <row r="968" spans="1:10" x14ac:dyDescent="0.25">
      <c r="A968" s="16" t="str">
        <f>IF(I967="","",IF(A967&gt;='Investicijų skaičiuoklė'!$E$9*p,"",A967+1))</f>
        <v/>
      </c>
      <c r="B968" s="27" t="str">
        <f>IF(A968="","",IF(p=52,B967+7,IF(p=26,B967+14,IF(p=24,IF(MOD(A968,2)=0,EDATE('Investicijų skaičiuoklė'!$E$10,A968/2),B967+14),IF(DAY(DATE(YEAR('Investicijų skaičiuoklė'!$E$10),MONTH('Investicijų skaičiuoklė'!$E$10)+(A968-1)*(12/p),DAY('Investicijų skaičiuoklė'!$E$10)))&lt;&gt;DAY('Investicijų skaičiuoklė'!$E$10),DATE(YEAR('Investicijų skaičiuoklė'!$E$10),MONTH('Investicijų skaičiuoklė'!$E$10)+A968*(12/p)+1,0),DATE(YEAR('Investicijų skaičiuoklė'!$E$10),MONTH('Investicijų skaičiuoklė'!$E$10)+A968*(12/p),DAY('Investicijų skaičiuoklė'!$E$10)))))))</f>
        <v/>
      </c>
      <c r="C968" s="29" t="str">
        <f t="shared" si="46"/>
        <v/>
      </c>
      <c r="D968" s="29" t="str">
        <f t="shared" si="47"/>
        <v/>
      </c>
      <c r="E968" s="29" t="str">
        <f>IF(A968="","",A+SUM($D$2:D967))</f>
        <v/>
      </c>
      <c r="F968" s="29" t="str">
        <f>IF(A968="","",SUM(D$1:D968)+PV)</f>
        <v/>
      </c>
      <c r="G968" s="29" t="str">
        <f>IF(A968="","",IF(INV_Parinktys!$B$17=INV_Parinktys!$A$10,I967*( (1+rate)^(B968-B967)-1 ),I967*rate))</f>
        <v/>
      </c>
      <c r="H968" s="29" t="str">
        <f>IF(D968="","",SUM(G$1:G968))</f>
        <v/>
      </c>
      <c r="I968" s="29" t="str">
        <f t="shared" si="45"/>
        <v/>
      </c>
      <c r="J968" s="28" t="str">
        <f ca="1">_xlfn.IFNA(INDEX(Paskola_LNT!$I$2:$I$1000,MATCH(INV_Lentele!B968,Paskola_LNT!$B$2:$B$1000,0)),IF(AND(J967&lt;&gt;"",A968&lt;&gt;""),J967,""))</f>
        <v/>
      </c>
    </row>
    <row r="969" spans="1:10" x14ac:dyDescent="0.25">
      <c r="A969" s="16" t="str">
        <f>IF(I968="","",IF(A968&gt;='Investicijų skaičiuoklė'!$E$9*p,"",A968+1))</f>
        <v/>
      </c>
      <c r="B969" s="27" t="str">
        <f>IF(A969="","",IF(p=52,B968+7,IF(p=26,B968+14,IF(p=24,IF(MOD(A969,2)=0,EDATE('Investicijų skaičiuoklė'!$E$10,A969/2),B968+14),IF(DAY(DATE(YEAR('Investicijų skaičiuoklė'!$E$10),MONTH('Investicijų skaičiuoklė'!$E$10)+(A969-1)*(12/p),DAY('Investicijų skaičiuoklė'!$E$10)))&lt;&gt;DAY('Investicijų skaičiuoklė'!$E$10),DATE(YEAR('Investicijų skaičiuoklė'!$E$10),MONTH('Investicijų skaičiuoklė'!$E$10)+A969*(12/p)+1,0),DATE(YEAR('Investicijų skaičiuoklė'!$E$10),MONTH('Investicijų skaičiuoklė'!$E$10)+A969*(12/p),DAY('Investicijų skaičiuoklė'!$E$10)))))))</f>
        <v/>
      </c>
      <c r="C969" s="29" t="str">
        <f t="shared" si="46"/>
        <v/>
      </c>
      <c r="D969" s="29" t="str">
        <f t="shared" si="47"/>
        <v/>
      </c>
      <c r="E969" s="29" t="str">
        <f>IF(A969="","",A+SUM($D$2:D968))</f>
        <v/>
      </c>
      <c r="F969" s="29" t="str">
        <f>IF(A969="","",SUM(D$1:D969)+PV)</f>
        <v/>
      </c>
      <c r="G969" s="29" t="str">
        <f>IF(A969="","",IF(INV_Parinktys!$B$17=INV_Parinktys!$A$10,I968*( (1+rate)^(B969-B968)-1 ),I968*rate))</f>
        <v/>
      </c>
      <c r="H969" s="29" t="str">
        <f>IF(D969="","",SUM(G$1:G969))</f>
        <v/>
      </c>
      <c r="I969" s="29" t="str">
        <f t="shared" si="45"/>
        <v/>
      </c>
      <c r="J969" s="28" t="str">
        <f ca="1">_xlfn.IFNA(INDEX(Paskola_LNT!$I$2:$I$1000,MATCH(INV_Lentele!B969,Paskola_LNT!$B$2:$B$1000,0)),IF(AND(J968&lt;&gt;"",A969&lt;&gt;""),J968,""))</f>
        <v/>
      </c>
    </row>
    <row r="970" spans="1:10" x14ac:dyDescent="0.25">
      <c r="A970" s="16" t="str">
        <f>IF(I969="","",IF(A969&gt;='Investicijų skaičiuoklė'!$E$9*p,"",A969+1))</f>
        <v/>
      </c>
      <c r="B970" s="27" t="str">
        <f>IF(A970="","",IF(p=52,B969+7,IF(p=26,B969+14,IF(p=24,IF(MOD(A970,2)=0,EDATE('Investicijų skaičiuoklė'!$E$10,A970/2),B969+14),IF(DAY(DATE(YEAR('Investicijų skaičiuoklė'!$E$10),MONTH('Investicijų skaičiuoklė'!$E$10)+(A970-1)*(12/p),DAY('Investicijų skaičiuoklė'!$E$10)))&lt;&gt;DAY('Investicijų skaičiuoklė'!$E$10),DATE(YEAR('Investicijų skaičiuoklė'!$E$10),MONTH('Investicijų skaičiuoklė'!$E$10)+A970*(12/p)+1,0),DATE(YEAR('Investicijų skaičiuoklė'!$E$10),MONTH('Investicijų skaičiuoklė'!$E$10)+A970*(12/p),DAY('Investicijų skaičiuoklė'!$E$10)))))))</f>
        <v/>
      </c>
      <c r="C970" s="29" t="str">
        <f t="shared" si="46"/>
        <v/>
      </c>
      <c r="D970" s="29" t="str">
        <f t="shared" si="47"/>
        <v/>
      </c>
      <c r="E970" s="29" t="str">
        <f>IF(A970="","",A+SUM($D$2:D969))</f>
        <v/>
      </c>
      <c r="F970" s="29" t="str">
        <f>IF(A970="","",SUM(D$1:D970)+PV)</f>
        <v/>
      </c>
      <c r="G970" s="29" t="str">
        <f>IF(A970="","",IF(INV_Parinktys!$B$17=INV_Parinktys!$A$10,I969*( (1+rate)^(B970-B969)-1 ),I969*rate))</f>
        <v/>
      </c>
      <c r="H970" s="29" t="str">
        <f>IF(D970="","",SUM(G$1:G970))</f>
        <v/>
      </c>
      <c r="I970" s="29" t="str">
        <f t="shared" si="45"/>
        <v/>
      </c>
      <c r="J970" s="28" t="str">
        <f ca="1">_xlfn.IFNA(INDEX(Paskola_LNT!$I$2:$I$1000,MATCH(INV_Lentele!B970,Paskola_LNT!$B$2:$B$1000,0)),IF(AND(J969&lt;&gt;"",A970&lt;&gt;""),J969,""))</f>
        <v/>
      </c>
    </row>
    <row r="971" spans="1:10" x14ac:dyDescent="0.25">
      <c r="A971" s="16" t="str">
        <f>IF(I970="","",IF(A970&gt;='Investicijų skaičiuoklė'!$E$9*p,"",A970+1))</f>
        <v/>
      </c>
      <c r="B971" s="27" t="str">
        <f>IF(A971="","",IF(p=52,B970+7,IF(p=26,B970+14,IF(p=24,IF(MOD(A971,2)=0,EDATE('Investicijų skaičiuoklė'!$E$10,A971/2),B970+14),IF(DAY(DATE(YEAR('Investicijų skaičiuoklė'!$E$10),MONTH('Investicijų skaičiuoklė'!$E$10)+(A971-1)*(12/p),DAY('Investicijų skaičiuoklė'!$E$10)))&lt;&gt;DAY('Investicijų skaičiuoklė'!$E$10),DATE(YEAR('Investicijų skaičiuoklė'!$E$10),MONTH('Investicijų skaičiuoklė'!$E$10)+A971*(12/p)+1,0),DATE(YEAR('Investicijų skaičiuoklė'!$E$10),MONTH('Investicijų skaičiuoklė'!$E$10)+A971*(12/p),DAY('Investicijų skaičiuoklė'!$E$10)))))))</f>
        <v/>
      </c>
      <c r="C971" s="29" t="str">
        <f t="shared" si="46"/>
        <v/>
      </c>
      <c r="D971" s="29" t="str">
        <f t="shared" si="47"/>
        <v/>
      </c>
      <c r="E971" s="29" t="str">
        <f>IF(A971="","",A+SUM($D$2:D970))</f>
        <v/>
      </c>
      <c r="F971" s="29" t="str">
        <f>IF(A971="","",SUM(D$1:D971)+PV)</f>
        <v/>
      </c>
      <c r="G971" s="29" t="str">
        <f>IF(A971="","",IF(INV_Parinktys!$B$17=INV_Parinktys!$A$10,I970*( (1+rate)^(B971-B970)-1 ),I970*rate))</f>
        <v/>
      </c>
      <c r="H971" s="29" t="str">
        <f>IF(D971="","",SUM(G$1:G971))</f>
        <v/>
      </c>
      <c r="I971" s="29" t="str">
        <f t="shared" si="45"/>
        <v/>
      </c>
      <c r="J971" s="28" t="str">
        <f ca="1">_xlfn.IFNA(INDEX(Paskola_LNT!$I$2:$I$1000,MATCH(INV_Lentele!B971,Paskola_LNT!$B$2:$B$1000,0)),IF(AND(J970&lt;&gt;"",A971&lt;&gt;""),J970,""))</f>
        <v/>
      </c>
    </row>
    <row r="972" spans="1:10" x14ac:dyDescent="0.25">
      <c r="A972" s="16" t="str">
        <f>IF(I971="","",IF(A971&gt;='Investicijų skaičiuoklė'!$E$9*p,"",A971+1))</f>
        <v/>
      </c>
      <c r="B972" s="27" t="str">
        <f>IF(A972="","",IF(p=52,B971+7,IF(p=26,B971+14,IF(p=24,IF(MOD(A972,2)=0,EDATE('Investicijų skaičiuoklė'!$E$10,A972/2),B971+14),IF(DAY(DATE(YEAR('Investicijų skaičiuoklė'!$E$10),MONTH('Investicijų skaičiuoklė'!$E$10)+(A972-1)*(12/p),DAY('Investicijų skaičiuoklė'!$E$10)))&lt;&gt;DAY('Investicijų skaičiuoklė'!$E$10),DATE(YEAR('Investicijų skaičiuoklė'!$E$10),MONTH('Investicijų skaičiuoklė'!$E$10)+A972*(12/p)+1,0),DATE(YEAR('Investicijų skaičiuoklė'!$E$10),MONTH('Investicijų skaičiuoklė'!$E$10)+A972*(12/p),DAY('Investicijų skaičiuoklė'!$E$10)))))))</f>
        <v/>
      </c>
      <c r="C972" s="29" t="str">
        <f t="shared" si="46"/>
        <v/>
      </c>
      <c r="D972" s="29" t="str">
        <f t="shared" si="47"/>
        <v/>
      </c>
      <c r="E972" s="29" t="str">
        <f>IF(A972="","",A+SUM($D$2:D971))</f>
        <v/>
      </c>
      <c r="F972" s="29" t="str">
        <f>IF(A972="","",SUM(D$1:D972)+PV)</f>
        <v/>
      </c>
      <c r="G972" s="29" t="str">
        <f>IF(A972="","",IF(INV_Parinktys!$B$17=INV_Parinktys!$A$10,I971*( (1+rate)^(B972-B971)-1 ),I971*rate))</f>
        <v/>
      </c>
      <c r="H972" s="29" t="str">
        <f>IF(D972="","",SUM(G$1:G972))</f>
        <v/>
      </c>
      <c r="I972" s="29" t="str">
        <f t="shared" si="45"/>
        <v/>
      </c>
      <c r="J972" s="28" t="str">
        <f ca="1">_xlfn.IFNA(INDEX(Paskola_LNT!$I$2:$I$1000,MATCH(INV_Lentele!B972,Paskola_LNT!$B$2:$B$1000,0)),IF(AND(J971&lt;&gt;"",A972&lt;&gt;""),J971,""))</f>
        <v/>
      </c>
    </row>
    <row r="973" spans="1:10" x14ac:dyDescent="0.25">
      <c r="A973" s="16" t="str">
        <f>IF(I972="","",IF(A972&gt;='Investicijų skaičiuoklė'!$E$9*p,"",A972+1))</f>
        <v/>
      </c>
      <c r="B973" s="27" t="str">
        <f>IF(A973="","",IF(p=52,B972+7,IF(p=26,B972+14,IF(p=24,IF(MOD(A973,2)=0,EDATE('Investicijų skaičiuoklė'!$E$10,A973/2),B972+14),IF(DAY(DATE(YEAR('Investicijų skaičiuoklė'!$E$10),MONTH('Investicijų skaičiuoklė'!$E$10)+(A973-1)*(12/p),DAY('Investicijų skaičiuoklė'!$E$10)))&lt;&gt;DAY('Investicijų skaičiuoklė'!$E$10),DATE(YEAR('Investicijų skaičiuoklė'!$E$10),MONTH('Investicijų skaičiuoklė'!$E$10)+A973*(12/p)+1,0),DATE(YEAR('Investicijų skaičiuoklė'!$E$10),MONTH('Investicijų skaičiuoklė'!$E$10)+A973*(12/p),DAY('Investicijų skaičiuoklė'!$E$10)))))))</f>
        <v/>
      </c>
      <c r="C973" s="29" t="str">
        <f t="shared" si="46"/>
        <v/>
      </c>
      <c r="D973" s="29" t="str">
        <f t="shared" si="47"/>
        <v/>
      </c>
      <c r="E973" s="29" t="str">
        <f>IF(A973="","",A+SUM($D$2:D972))</f>
        <v/>
      </c>
      <c r="F973" s="29" t="str">
        <f>IF(A973="","",SUM(D$1:D973)+PV)</f>
        <v/>
      </c>
      <c r="G973" s="29" t="str">
        <f>IF(A973="","",IF(INV_Parinktys!$B$17=INV_Parinktys!$A$10,I972*( (1+rate)^(B973-B972)-1 ),I972*rate))</f>
        <v/>
      </c>
      <c r="H973" s="29" t="str">
        <f>IF(D973="","",SUM(G$1:G973))</f>
        <v/>
      </c>
      <c r="I973" s="29" t="str">
        <f t="shared" si="45"/>
        <v/>
      </c>
      <c r="J973" s="28" t="str">
        <f ca="1">_xlfn.IFNA(INDEX(Paskola_LNT!$I$2:$I$1000,MATCH(INV_Lentele!B973,Paskola_LNT!$B$2:$B$1000,0)),IF(AND(J972&lt;&gt;"",A973&lt;&gt;""),J972,""))</f>
        <v/>
      </c>
    </row>
    <row r="974" spans="1:10" x14ac:dyDescent="0.25">
      <c r="A974" s="16" t="str">
        <f>IF(I973="","",IF(A973&gt;='Investicijų skaičiuoklė'!$E$9*p,"",A973+1))</f>
        <v/>
      </c>
      <c r="B974" s="27" t="str">
        <f>IF(A974="","",IF(p=52,B973+7,IF(p=26,B973+14,IF(p=24,IF(MOD(A974,2)=0,EDATE('Investicijų skaičiuoklė'!$E$10,A974/2),B973+14),IF(DAY(DATE(YEAR('Investicijų skaičiuoklė'!$E$10),MONTH('Investicijų skaičiuoklė'!$E$10)+(A974-1)*(12/p),DAY('Investicijų skaičiuoklė'!$E$10)))&lt;&gt;DAY('Investicijų skaičiuoklė'!$E$10),DATE(YEAR('Investicijų skaičiuoklė'!$E$10),MONTH('Investicijų skaičiuoklė'!$E$10)+A974*(12/p)+1,0),DATE(YEAR('Investicijų skaičiuoklė'!$E$10),MONTH('Investicijų skaičiuoklė'!$E$10)+A974*(12/p),DAY('Investicijų skaičiuoklė'!$E$10)))))))</f>
        <v/>
      </c>
      <c r="C974" s="29" t="str">
        <f t="shared" si="46"/>
        <v/>
      </c>
      <c r="D974" s="29" t="str">
        <f t="shared" si="47"/>
        <v/>
      </c>
      <c r="E974" s="29" t="str">
        <f>IF(A974="","",A+SUM($D$2:D973))</f>
        <v/>
      </c>
      <c r="F974" s="29" t="str">
        <f>IF(A974="","",SUM(D$1:D974)+PV)</f>
        <v/>
      </c>
      <c r="G974" s="29" t="str">
        <f>IF(A974="","",IF(INV_Parinktys!$B$17=INV_Parinktys!$A$10,I973*( (1+rate)^(B974-B973)-1 ),I973*rate))</f>
        <v/>
      </c>
      <c r="H974" s="29" t="str">
        <f>IF(D974="","",SUM(G$1:G974))</f>
        <v/>
      </c>
      <c r="I974" s="29" t="str">
        <f t="shared" si="45"/>
        <v/>
      </c>
      <c r="J974" s="28" t="str">
        <f ca="1">_xlfn.IFNA(INDEX(Paskola_LNT!$I$2:$I$1000,MATCH(INV_Lentele!B974,Paskola_LNT!$B$2:$B$1000,0)),IF(AND(J973&lt;&gt;"",A974&lt;&gt;""),J973,""))</f>
        <v/>
      </c>
    </row>
    <row r="975" spans="1:10" x14ac:dyDescent="0.25">
      <c r="A975" s="16" t="str">
        <f>IF(I974="","",IF(A974&gt;='Investicijų skaičiuoklė'!$E$9*p,"",A974+1))</f>
        <v/>
      </c>
      <c r="B975" s="27" t="str">
        <f>IF(A975="","",IF(p=52,B974+7,IF(p=26,B974+14,IF(p=24,IF(MOD(A975,2)=0,EDATE('Investicijų skaičiuoklė'!$E$10,A975/2),B974+14),IF(DAY(DATE(YEAR('Investicijų skaičiuoklė'!$E$10),MONTH('Investicijų skaičiuoklė'!$E$10)+(A975-1)*(12/p),DAY('Investicijų skaičiuoklė'!$E$10)))&lt;&gt;DAY('Investicijų skaičiuoklė'!$E$10),DATE(YEAR('Investicijų skaičiuoklė'!$E$10),MONTH('Investicijų skaičiuoklė'!$E$10)+A975*(12/p)+1,0),DATE(YEAR('Investicijų skaičiuoklė'!$E$10),MONTH('Investicijų skaičiuoklė'!$E$10)+A975*(12/p),DAY('Investicijų skaičiuoklė'!$E$10)))))))</f>
        <v/>
      </c>
      <c r="C975" s="29" t="str">
        <f t="shared" si="46"/>
        <v/>
      </c>
      <c r="D975" s="29" t="str">
        <f t="shared" si="47"/>
        <v/>
      </c>
      <c r="E975" s="29" t="str">
        <f>IF(A975="","",A+SUM($D$2:D974))</f>
        <v/>
      </c>
      <c r="F975" s="29" t="str">
        <f>IF(A975="","",SUM(D$1:D975)+PV)</f>
        <v/>
      </c>
      <c r="G975" s="29" t="str">
        <f>IF(A975="","",IF(INV_Parinktys!$B$17=INV_Parinktys!$A$10,I974*( (1+rate)^(B975-B974)-1 ),I974*rate))</f>
        <v/>
      </c>
      <c r="H975" s="29" t="str">
        <f>IF(D975="","",SUM(G$1:G975))</f>
        <v/>
      </c>
      <c r="I975" s="29" t="str">
        <f t="shared" ref="I975:I1000" si="48">IF(A975="","",I974+G975+D975)</f>
        <v/>
      </c>
      <c r="J975" s="28" t="str">
        <f ca="1">_xlfn.IFNA(INDEX(Paskola_LNT!$I$2:$I$1000,MATCH(INV_Lentele!B975,Paskola_LNT!$B$2:$B$1000,0)),IF(AND(J974&lt;&gt;"",A975&lt;&gt;""),J974,""))</f>
        <v/>
      </c>
    </row>
    <row r="976" spans="1:10" x14ac:dyDescent="0.25">
      <c r="A976" s="16" t="str">
        <f>IF(I975="","",IF(A975&gt;='Investicijų skaičiuoklė'!$E$9*p,"",A975+1))</f>
        <v/>
      </c>
      <c r="B976" s="27" t="str">
        <f>IF(A976="","",IF(p=52,B975+7,IF(p=26,B975+14,IF(p=24,IF(MOD(A976,2)=0,EDATE('Investicijų skaičiuoklė'!$E$10,A976/2),B975+14),IF(DAY(DATE(YEAR('Investicijų skaičiuoklė'!$E$10),MONTH('Investicijų skaičiuoklė'!$E$10)+(A976-1)*(12/p),DAY('Investicijų skaičiuoklė'!$E$10)))&lt;&gt;DAY('Investicijų skaičiuoklė'!$E$10),DATE(YEAR('Investicijų skaičiuoklė'!$E$10),MONTH('Investicijų skaičiuoklė'!$E$10)+A976*(12/p)+1,0),DATE(YEAR('Investicijų skaičiuoklė'!$E$10),MONTH('Investicijų skaičiuoklė'!$E$10)+A976*(12/p),DAY('Investicijų skaičiuoklė'!$E$10)))))))</f>
        <v/>
      </c>
      <c r="C976" s="29" t="str">
        <f t="shared" si="46"/>
        <v/>
      </c>
      <c r="D976" s="29" t="str">
        <f t="shared" si="47"/>
        <v/>
      </c>
      <c r="E976" s="29" t="str">
        <f>IF(A976="","",A+SUM($D$2:D975))</f>
        <v/>
      </c>
      <c r="F976" s="29" t="str">
        <f>IF(A976="","",SUM(D$1:D976)+PV)</f>
        <v/>
      </c>
      <c r="G976" s="29" t="str">
        <f>IF(A976="","",IF(INV_Parinktys!$B$17=INV_Parinktys!$A$10,I975*( (1+rate)^(B976-B975)-1 ),I975*rate))</f>
        <v/>
      </c>
      <c r="H976" s="29" t="str">
        <f>IF(D976="","",SUM(G$1:G976))</f>
        <v/>
      </c>
      <c r="I976" s="29" t="str">
        <f t="shared" si="48"/>
        <v/>
      </c>
      <c r="J976" s="28" t="str">
        <f ca="1">_xlfn.IFNA(INDEX(Paskola_LNT!$I$2:$I$1000,MATCH(INV_Lentele!B976,Paskola_LNT!$B$2:$B$1000,0)),IF(AND(J975&lt;&gt;"",A976&lt;&gt;""),J975,""))</f>
        <v/>
      </c>
    </row>
    <row r="977" spans="1:10" x14ac:dyDescent="0.25">
      <c r="A977" s="16" t="str">
        <f>IF(I976="","",IF(A976&gt;='Investicijų skaičiuoklė'!$E$9*p,"",A976+1))</f>
        <v/>
      </c>
      <c r="B977" s="27" t="str">
        <f>IF(A977="","",IF(p=52,B976+7,IF(p=26,B976+14,IF(p=24,IF(MOD(A977,2)=0,EDATE('Investicijų skaičiuoklė'!$E$10,A977/2),B976+14),IF(DAY(DATE(YEAR('Investicijų skaičiuoklė'!$E$10),MONTH('Investicijų skaičiuoklė'!$E$10)+(A977-1)*(12/p),DAY('Investicijų skaičiuoklė'!$E$10)))&lt;&gt;DAY('Investicijų skaičiuoklė'!$E$10),DATE(YEAR('Investicijų skaičiuoklė'!$E$10),MONTH('Investicijų skaičiuoklė'!$E$10)+A977*(12/p)+1,0),DATE(YEAR('Investicijų skaičiuoklė'!$E$10),MONTH('Investicijų skaičiuoklė'!$E$10)+A977*(12/p),DAY('Investicijų skaičiuoklė'!$E$10)))))))</f>
        <v/>
      </c>
      <c r="C977" s="29" t="str">
        <f t="shared" si="46"/>
        <v/>
      </c>
      <c r="D977" s="29" t="str">
        <f t="shared" si="47"/>
        <v/>
      </c>
      <c r="E977" s="29" t="str">
        <f>IF(A977="","",A+SUM($D$2:D976))</f>
        <v/>
      </c>
      <c r="F977" s="29" t="str">
        <f>IF(A977="","",SUM(D$1:D977)+PV)</f>
        <v/>
      </c>
      <c r="G977" s="29" t="str">
        <f>IF(A977="","",IF(INV_Parinktys!$B$17=INV_Parinktys!$A$10,I976*( (1+rate)^(B977-B976)-1 ),I976*rate))</f>
        <v/>
      </c>
      <c r="H977" s="29" t="str">
        <f>IF(D977="","",SUM(G$1:G977))</f>
        <v/>
      </c>
      <c r="I977" s="29" t="str">
        <f t="shared" si="48"/>
        <v/>
      </c>
      <c r="J977" s="28" t="str">
        <f ca="1">_xlfn.IFNA(INDEX(Paskola_LNT!$I$2:$I$1000,MATCH(INV_Lentele!B977,Paskola_LNT!$B$2:$B$1000,0)),IF(AND(J976&lt;&gt;"",A977&lt;&gt;""),J976,""))</f>
        <v/>
      </c>
    </row>
    <row r="978" spans="1:10" x14ac:dyDescent="0.25">
      <c r="A978" s="16" t="str">
        <f>IF(I977="","",IF(A977&gt;='Investicijų skaičiuoklė'!$E$9*p,"",A977+1))</f>
        <v/>
      </c>
      <c r="B978" s="27" t="str">
        <f>IF(A978="","",IF(p=52,B977+7,IF(p=26,B977+14,IF(p=24,IF(MOD(A978,2)=0,EDATE('Investicijų skaičiuoklė'!$E$10,A978/2),B977+14),IF(DAY(DATE(YEAR('Investicijų skaičiuoklė'!$E$10),MONTH('Investicijų skaičiuoklė'!$E$10)+(A978-1)*(12/p),DAY('Investicijų skaičiuoklė'!$E$10)))&lt;&gt;DAY('Investicijų skaičiuoklė'!$E$10),DATE(YEAR('Investicijų skaičiuoklė'!$E$10),MONTH('Investicijų skaičiuoklė'!$E$10)+A978*(12/p)+1,0),DATE(YEAR('Investicijų skaičiuoklė'!$E$10),MONTH('Investicijų skaičiuoklė'!$E$10)+A978*(12/p),DAY('Investicijų skaičiuoklė'!$E$10)))))))</f>
        <v/>
      </c>
      <c r="C978" s="29" t="str">
        <f t="shared" si="46"/>
        <v/>
      </c>
      <c r="D978" s="29" t="str">
        <f t="shared" si="47"/>
        <v/>
      </c>
      <c r="E978" s="29" t="str">
        <f>IF(A978="","",A+SUM($D$2:D977))</f>
        <v/>
      </c>
      <c r="F978" s="29" t="str">
        <f>IF(A978="","",SUM(D$1:D978)+PV)</f>
        <v/>
      </c>
      <c r="G978" s="29" t="str">
        <f>IF(A978="","",IF(INV_Parinktys!$B$17=INV_Parinktys!$A$10,I977*( (1+rate)^(B978-B977)-1 ),I977*rate))</f>
        <v/>
      </c>
      <c r="H978" s="29" t="str">
        <f>IF(D978="","",SUM(G$1:G978))</f>
        <v/>
      </c>
      <c r="I978" s="29" t="str">
        <f t="shared" si="48"/>
        <v/>
      </c>
      <c r="J978" s="28" t="str">
        <f ca="1">_xlfn.IFNA(INDEX(Paskola_LNT!$I$2:$I$1000,MATCH(INV_Lentele!B978,Paskola_LNT!$B$2:$B$1000,0)),IF(AND(J977&lt;&gt;"",A978&lt;&gt;""),J977,""))</f>
        <v/>
      </c>
    </row>
    <row r="979" spans="1:10" x14ac:dyDescent="0.25">
      <c r="A979" s="16" t="str">
        <f>IF(I978="","",IF(A978&gt;='Investicijų skaičiuoklė'!$E$9*p,"",A978+1))</f>
        <v/>
      </c>
      <c r="B979" s="27" t="str">
        <f>IF(A979="","",IF(p=52,B978+7,IF(p=26,B978+14,IF(p=24,IF(MOD(A979,2)=0,EDATE('Investicijų skaičiuoklė'!$E$10,A979/2),B978+14),IF(DAY(DATE(YEAR('Investicijų skaičiuoklė'!$E$10),MONTH('Investicijų skaičiuoklė'!$E$10)+(A979-1)*(12/p),DAY('Investicijų skaičiuoklė'!$E$10)))&lt;&gt;DAY('Investicijų skaičiuoklė'!$E$10),DATE(YEAR('Investicijų skaičiuoklė'!$E$10),MONTH('Investicijų skaičiuoklė'!$E$10)+A979*(12/p)+1,0),DATE(YEAR('Investicijų skaičiuoklė'!$E$10),MONTH('Investicijų skaičiuoklė'!$E$10)+A979*(12/p),DAY('Investicijų skaičiuoklė'!$E$10)))))))</f>
        <v/>
      </c>
      <c r="C979" s="29" t="str">
        <f t="shared" si="46"/>
        <v/>
      </c>
      <c r="D979" s="29" t="str">
        <f t="shared" si="47"/>
        <v/>
      </c>
      <c r="E979" s="29" t="str">
        <f>IF(A979="","",A+SUM($D$2:D978))</f>
        <v/>
      </c>
      <c r="F979" s="29" t="str">
        <f>IF(A979="","",SUM(D$1:D979)+PV)</f>
        <v/>
      </c>
      <c r="G979" s="29" t="str">
        <f>IF(A979="","",IF(INV_Parinktys!$B$17=INV_Parinktys!$A$10,I978*( (1+rate)^(B979-B978)-1 ),I978*rate))</f>
        <v/>
      </c>
      <c r="H979" s="29" t="str">
        <f>IF(D979="","",SUM(G$1:G979))</f>
        <v/>
      </c>
      <c r="I979" s="29" t="str">
        <f t="shared" si="48"/>
        <v/>
      </c>
      <c r="J979" s="28" t="str">
        <f ca="1">_xlfn.IFNA(INDEX(Paskola_LNT!$I$2:$I$1000,MATCH(INV_Lentele!B979,Paskola_LNT!$B$2:$B$1000,0)),IF(AND(J978&lt;&gt;"",A979&lt;&gt;""),J978,""))</f>
        <v/>
      </c>
    </row>
    <row r="980" spans="1:10" x14ac:dyDescent="0.25">
      <c r="A980" s="16" t="str">
        <f>IF(I979="","",IF(A979&gt;='Investicijų skaičiuoklė'!$E$9*p,"",A979+1))</f>
        <v/>
      </c>
      <c r="B980" s="27" t="str">
        <f>IF(A980="","",IF(p=52,B979+7,IF(p=26,B979+14,IF(p=24,IF(MOD(A980,2)=0,EDATE('Investicijų skaičiuoklė'!$E$10,A980/2),B979+14),IF(DAY(DATE(YEAR('Investicijų skaičiuoklė'!$E$10),MONTH('Investicijų skaičiuoklė'!$E$10)+(A980-1)*(12/p),DAY('Investicijų skaičiuoklė'!$E$10)))&lt;&gt;DAY('Investicijų skaičiuoklė'!$E$10),DATE(YEAR('Investicijų skaičiuoklė'!$E$10),MONTH('Investicijų skaičiuoklė'!$E$10)+A980*(12/p)+1,0),DATE(YEAR('Investicijų skaičiuoklė'!$E$10),MONTH('Investicijų skaičiuoklė'!$E$10)+A980*(12/p),DAY('Investicijų skaičiuoklė'!$E$10)))))))</f>
        <v/>
      </c>
      <c r="C980" s="29" t="str">
        <f t="shared" si="46"/>
        <v/>
      </c>
      <c r="D980" s="29" t="str">
        <f t="shared" si="47"/>
        <v/>
      </c>
      <c r="E980" s="29" t="str">
        <f>IF(A980="","",A+SUM($D$2:D979))</f>
        <v/>
      </c>
      <c r="F980" s="29" t="str">
        <f>IF(A980="","",SUM(D$1:D980)+PV)</f>
        <v/>
      </c>
      <c r="G980" s="29" t="str">
        <f>IF(A980="","",IF(INV_Parinktys!$B$17=INV_Parinktys!$A$10,I979*( (1+rate)^(B980-B979)-1 ),I979*rate))</f>
        <v/>
      </c>
      <c r="H980" s="29" t="str">
        <f>IF(D980="","",SUM(G$1:G980))</f>
        <v/>
      </c>
      <c r="I980" s="29" t="str">
        <f t="shared" si="48"/>
        <v/>
      </c>
      <c r="J980" s="28" t="str">
        <f ca="1">_xlfn.IFNA(INDEX(Paskola_LNT!$I$2:$I$1000,MATCH(INV_Lentele!B980,Paskola_LNT!$B$2:$B$1000,0)),IF(AND(J979&lt;&gt;"",A980&lt;&gt;""),J979,""))</f>
        <v/>
      </c>
    </row>
    <row r="981" spans="1:10" x14ac:dyDescent="0.25">
      <c r="A981" s="16" t="str">
        <f>IF(I980="","",IF(A980&gt;='Investicijų skaičiuoklė'!$E$9*p,"",A980+1))</f>
        <v/>
      </c>
      <c r="B981" s="27" t="str">
        <f>IF(A981="","",IF(p=52,B980+7,IF(p=26,B980+14,IF(p=24,IF(MOD(A981,2)=0,EDATE('Investicijų skaičiuoklė'!$E$10,A981/2),B980+14),IF(DAY(DATE(YEAR('Investicijų skaičiuoklė'!$E$10),MONTH('Investicijų skaičiuoklė'!$E$10)+(A981-1)*(12/p),DAY('Investicijų skaičiuoklė'!$E$10)))&lt;&gt;DAY('Investicijų skaičiuoklė'!$E$10),DATE(YEAR('Investicijų skaičiuoklė'!$E$10),MONTH('Investicijų skaičiuoklė'!$E$10)+A981*(12/p)+1,0),DATE(YEAR('Investicijų skaičiuoklė'!$E$10),MONTH('Investicijų skaičiuoklė'!$E$10)+A981*(12/p),DAY('Investicijų skaičiuoklė'!$E$10)))))))</f>
        <v/>
      </c>
      <c r="C981" s="29" t="str">
        <f t="shared" si="46"/>
        <v/>
      </c>
      <c r="D981" s="29" t="str">
        <f t="shared" si="47"/>
        <v/>
      </c>
      <c r="E981" s="29" t="str">
        <f>IF(A981="","",A+SUM($D$2:D980))</f>
        <v/>
      </c>
      <c r="F981" s="29" t="str">
        <f>IF(A981="","",SUM(D$1:D981)+PV)</f>
        <v/>
      </c>
      <c r="G981" s="29" t="str">
        <f>IF(A981="","",IF(INV_Parinktys!$B$17=INV_Parinktys!$A$10,I980*( (1+rate)^(B981-B980)-1 ),I980*rate))</f>
        <v/>
      </c>
      <c r="H981" s="29" t="str">
        <f>IF(D981="","",SUM(G$1:G981))</f>
        <v/>
      </c>
      <c r="I981" s="29" t="str">
        <f t="shared" si="48"/>
        <v/>
      </c>
      <c r="J981" s="28" t="str">
        <f ca="1">_xlfn.IFNA(INDEX(Paskola_LNT!$I$2:$I$1000,MATCH(INV_Lentele!B981,Paskola_LNT!$B$2:$B$1000,0)),IF(AND(J980&lt;&gt;"",A981&lt;&gt;""),J980,""))</f>
        <v/>
      </c>
    </row>
    <row r="982" spans="1:10" x14ac:dyDescent="0.25">
      <c r="A982" s="16" t="str">
        <f>IF(I981="","",IF(A981&gt;='Investicijų skaičiuoklė'!$E$9*p,"",A981+1))</f>
        <v/>
      </c>
      <c r="B982" s="27" t="str">
        <f>IF(A982="","",IF(p=52,B981+7,IF(p=26,B981+14,IF(p=24,IF(MOD(A982,2)=0,EDATE('Investicijų skaičiuoklė'!$E$10,A982/2),B981+14),IF(DAY(DATE(YEAR('Investicijų skaičiuoklė'!$E$10),MONTH('Investicijų skaičiuoklė'!$E$10)+(A982-1)*(12/p),DAY('Investicijų skaičiuoklė'!$E$10)))&lt;&gt;DAY('Investicijų skaičiuoklė'!$E$10),DATE(YEAR('Investicijų skaičiuoklė'!$E$10),MONTH('Investicijų skaičiuoklė'!$E$10)+A982*(12/p)+1,0),DATE(YEAR('Investicijų skaičiuoklė'!$E$10),MONTH('Investicijų skaičiuoklė'!$E$10)+A982*(12/p),DAY('Investicijų skaičiuoklė'!$E$10)))))))</f>
        <v/>
      </c>
      <c r="C982" s="29" t="str">
        <f t="shared" si="46"/>
        <v/>
      </c>
      <c r="D982" s="29" t="str">
        <f t="shared" si="47"/>
        <v/>
      </c>
      <c r="E982" s="29" t="str">
        <f>IF(A982="","",A+SUM($D$2:D981))</f>
        <v/>
      </c>
      <c r="F982" s="29" t="str">
        <f>IF(A982="","",SUM(D$1:D982)+PV)</f>
        <v/>
      </c>
      <c r="G982" s="29" t="str">
        <f>IF(A982="","",IF(INV_Parinktys!$B$17=INV_Parinktys!$A$10,I981*( (1+rate)^(B982-B981)-1 ),I981*rate))</f>
        <v/>
      </c>
      <c r="H982" s="29" t="str">
        <f>IF(D982="","",SUM(G$1:G982))</f>
        <v/>
      </c>
      <c r="I982" s="29" t="str">
        <f t="shared" si="48"/>
        <v/>
      </c>
      <c r="J982" s="28" t="str">
        <f ca="1">_xlfn.IFNA(INDEX(Paskola_LNT!$I$2:$I$1000,MATCH(INV_Lentele!B982,Paskola_LNT!$B$2:$B$1000,0)),IF(AND(J981&lt;&gt;"",A982&lt;&gt;""),J981,""))</f>
        <v/>
      </c>
    </row>
    <row r="983" spans="1:10" x14ac:dyDescent="0.25">
      <c r="A983" s="16" t="str">
        <f>IF(I982="","",IF(A982&gt;='Investicijų skaičiuoklė'!$E$9*p,"",A982+1))</f>
        <v/>
      </c>
      <c r="B983" s="27" t="str">
        <f>IF(A983="","",IF(p=52,B982+7,IF(p=26,B982+14,IF(p=24,IF(MOD(A983,2)=0,EDATE('Investicijų skaičiuoklė'!$E$10,A983/2),B982+14),IF(DAY(DATE(YEAR('Investicijų skaičiuoklė'!$E$10),MONTH('Investicijų skaičiuoklė'!$E$10)+(A983-1)*(12/p),DAY('Investicijų skaičiuoklė'!$E$10)))&lt;&gt;DAY('Investicijų skaičiuoklė'!$E$10),DATE(YEAR('Investicijų skaičiuoklė'!$E$10),MONTH('Investicijų skaičiuoklė'!$E$10)+A983*(12/p)+1,0),DATE(YEAR('Investicijų skaičiuoklė'!$E$10),MONTH('Investicijų skaičiuoklė'!$E$10)+A983*(12/p),DAY('Investicijų skaičiuoklė'!$E$10)))))))</f>
        <v/>
      </c>
      <c r="C983" s="29" t="str">
        <f t="shared" si="46"/>
        <v/>
      </c>
      <c r="D983" s="29" t="str">
        <f t="shared" si="47"/>
        <v/>
      </c>
      <c r="E983" s="29" t="str">
        <f>IF(A983="","",A+SUM($D$2:D982))</f>
        <v/>
      </c>
      <c r="F983" s="29" t="str">
        <f>IF(A983="","",SUM(D$1:D983)+PV)</f>
        <v/>
      </c>
      <c r="G983" s="29" t="str">
        <f>IF(A983="","",IF(INV_Parinktys!$B$17=INV_Parinktys!$A$10,I982*( (1+rate)^(B983-B982)-1 ),I982*rate))</f>
        <v/>
      </c>
      <c r="H983" s="29" t="str">
        <f>IF(D983="","",SUM(G$1:G983))</f>
        <v/>
      </c>
      <c r="I983" s="29" t="str">
        <f t="shared" si="48"/>
        <v/>
      </c>
      <c r="J983" s="28" t="str">
        <f ca="1">_xlfn.IFNA(INDEX(Paskola_LNT!$I$2:$I$1000,MATCH(INV_Lentele!B983,Paskola_LNT!$B$2:$B$1000,0)),IF(AND(J982&lt;&gt;"",A983&lt;&gt;""),J982,""))</f>
        <v/>
      </c>
    </row>
    <row r="984" spans="1:10" x14ac:dyDescent="0.25">
      <c r="A984" s="16" t="str">
        <f>IF(I983="","",IF(A983&gt;='Investicijų skaičiuoklė'!$E$9*p,"",A983+1))</f>
        <v/>
      </c>
      <c r="B984" s="27" t="str">
        <f>IF(A984="","",IF(p=52,B983+7,IF(p=26,B983+14,IF(p=24,IF(MOD(A984,2)=0,EDATE('Investicijų skaičiuoklė'!$E$10,A984/2),B983+14),IF(DAY(DATE(YEAR('Investicijų skaičiuoklė'!$E$10),MONTH('Investicijų skaičiuoklė'!$E$10)+(A984-1)*(12/p),DAY('Investicijų skaičiuoklė'!$E$10)))&lt;&gt;DAY('Investicijų skaičiuoklė'!$E$10),DATE(YEAR('Investicijų skaičiuoklė'!$E$10),MONTH('Investicijų skaičiuoklė'!$E$10)+A984*(12/p)+1,0),DATE(YEAR('Investicijų skaičiuoklė'!$E$10),MONTH('Investicijų skaičiuoklė'!$E$10)+A984*(12/p),DAY('Investicijų skaičiuoklė'!$E$10)))))))</f>
        <v/>
      </c>
      <c r="C984" s="29" t="str">
        <f t="shared" si="46"/>
        <v/>
      </c>
      <c r="D984" s="29" t="str">
        <f t="shared" si="47"/>
        <v/>
      </c>
      <c r="E984" s="29" t="str">
        <f>IF(A984="","",A+SUM($D$2:D983))</f>
        <v/>
      </c>
      <c r="F984" s="29" t="str">
        <f>IF(A984="","",SUM(D$1:D984)+PV)</f>
        <v/>
      </c>
      <c r="G984" s="29" t="str">
        <f>IF(A984="","",IF(INV_Parinktys!$B$17=INV_Parinktys!$A$10,I983*( (1+rate)^(B984-B983)-1 ),I983*rate))</f>
        <v/>
      </c>
      <c r="H984" s="29" t="str">
        <f>IF(D984="","",SUM(G$1:G984))</f>
        <v/>
      </c>
      <c r="I984" s="29" t="str">
        <f t="shared" si="48"/>
        <v/>
      </c>
      <c r="J984" s="28" t="str">
        <f ca="1">_xlfn.IFNA(INDEX(Paskola_LNT!$I$2:$I$1000,MATCH(INV_Lentele!B984,Paskola_LNT!$B$2:$B$1000,0)),IF(AND(J983&lt;&gt;"",A984&lt;&gt;""),J983,""))</f>
        <v/>
      </c>
    </row>
    <row r="985" spans="1:10" x14ac:dyDescent="0.25">
      <c r="A985" s="16" t="str">
        <f>IF(I984="","",IF(A984&gt;='Investicijų skaičiuoklė'!$E$9*p,"",A984+1))</f>
        <v/>
      </c>
      <c r="B985" s="27" t="str">
        <f>IF(A985="","",IF(p=52,B984+7,IF(p=26,B984+14,IF(p=24,IF(MOD(A985,2)=0,EDATE('Investicijų skaičiuoklė'!$E$10,A985/2),B984+14),IF(DAY(DATE(YEAR('Investicijų skaičiuoklė'!$E$10),MONTH('Investicijų skaičiuoklė'!$E$10)+(A985-1)*(12/p),DAY('Investicijų skaičiuoklė'!$E$10)))&lt;&gt;DAY('Investicijų skaičiuoklė'!$E$10),DATE(YEAR('Investicijų skaičiuoklė'!$E$10),MONTH('Investicijų skaičiuoklė'!$E$10)+A985*(12/p)+1,0),DATE(YEAR('Investicijų skaičiuoklė'!$E$10),MONTH('Investicijų skaičiuoklė'!$E$10)+A985*(12/p),DAY('Investicijų skaičiuoklė'!$E$10)))))))</f>
        <v/>
      </c>
      <c r="C985" s="29" t="str">
        <f t="shared" si="46"/>
        <v/>
      </c>
      <c r="D985" s="29" t="str">
        <f t="shared" si="47"/>
        <v/>
      </c>
      <c r="E985" s="29" t="str">
        <f>IF(A985="","",A+SUM($D$2:D984))</f>
        <v/>
      </c>
      <c r="F985" s="29" t="str">
        <f>IF(A985="","",SUM(D$1:D985)+PV)</f>
        <v/>
      </c>
      <c r="G985" s="29" t="str">
        <f>IF(A985="","",IF(INV_Parinktys!$B$17=INV_Parinktys!$A$10,I984*( (1+rate)^(B985-B984)-1 ),I984*rate))</f>
        <v/>
      </c>
      <c r="H985" s="29" t="str">
        <f>IF(D985="","",SUM(G$1:G985))</f>
        <v/>
      </c>
      <c r="I985" s="29" t="str">
        <f t="shared" si="48"/>
        <v/>
      </c>
      <c r="J985" s="28" t="str">
        <f ca="1">_xlfn.IFNA(INDEX(Paskola_LNT!$I$2:$I$1000,MATCH(INV_Lentele!B985,Paskola_LNT!$B$2:$B$1000,0)),IF(AND(J984&lt;&gt;"",A985&lt;&gt;""),J984,""))</f>
        <v/>
      </c>
    </row>
    <row r="986" spans="1:10" x14ac:dyDescent="0.25">
      <c r="A986" s="16" t="str">
        <f>IF(I985="","",IF(A985&gt;='Investicijų skaičiuoklė'!$E$9*p,"",A985+1))</f>
        <v/>
      </c>
      <c r="B986" s="27" t="str">
        <f>IF(A986="","",IF(p=52,B985+7,IF(p=26,B985+14,IF(p=24,IF(MOD(A986,2)=0,EDATE('Investicijų skaičiuoklė'!$E$10,A986/2),B985+14),IF(DAY(DATE(YEAR('Investicijų skaičiuoklė'!$E$10),MONTH('Investicijų skaičiuoklė'!$E$10)+(A986-1)*(12/p),DAY('Investicijų skaičiuoklė'!$E$10)))&lt;&gt;DAY('Investicijų skaičiuoklė'!$E$10),DATE(YEAR('Investicijų skaičiuoklė'!$E$10),MONTH('Investicijų skaičiuoklė'!$E$10)+A986*(12/p)+1,0),DATE(YEAR('Investicijų skaičiuoklė'!$E$10),MONTH('Investicijų skaičiuoklė'!$E$10)+A986*(12/p),DAY('Investicijų skaičiuoklė'!$E$10)))))))</f>
        <v/>
      </c>
      <c r="C986" s="29" t="str">
        <f t="shared" si="46"/>
        <v/>
      </c>
      <c r="D986" s="29" t="str">
        <f t="shared" si="47"/>
        <v/>
      </c>
      <c r="E986" s="29" t="str">
        <f>IF(A986="","",A+SUM($D$2:D985))</f>
        <v/>
      </c>
      <c r="F986" s="29" t="str">
        <f>IF(A986="","",SUM(D$1:D986)+PV)</f>
        <v/>
      </c>
      <c r="G986" s="29" t="str">
        <f>IF(A986="","",IF(INV_Parinktys!$B$17=INV_Parinktys!$A$10,I985*( (1+rate)^(B986-B985)-1 ),I985*rate))</f>
        <v/>
      </c>
      <c r="H986" s="29" t="str">
        <f>IF(D986="","",SUM(G$1:G986))</f>
        <v/>
      </c>
      <c r="I986" s="29" t="str">
        <f t="shared" si="48"/>
        <v/>
      </c>
      <c r="J986" s="28" t="str">
        <f ca="1">_xlfn.IFNA(INDEX(Paskola_LNT!$I$2:$I$1000,MATCH(INV_Lentele!B986,Paskola_LNT!$B$2:$B$1000,0)),IF(AND(J985&lt;&gt;"",A986&lt;&gt;""),J985,""))</f>
        <v/>
      </c>
    </row>
    <row r="987" spans="1:10" x14ac:dyDescent="0.25">
      <c r="A987" s="16" t="str">
        <f>IF(I986="","",IF(A986&gt;='Investicijų skaičiuoklė'!$E$9*p,"",A986+1))</f>
        <v/>
      </c>
      <c r="B987" s="27" t="str">
        <f>IF(A987="","",IF(p=52,B986+7,IF(p=26,B986+14,IF(p=24,IF(MOD(A987,2)=0,EDATE('Investicijų skaičiuoklė'!$E$10,A987/2),B986+14),IF(DAY(DATE(YEAR('Investicijų skaičiuoklė'!$E$10),MONTH('Investicijų skaičiuoklė'!$E$10)+(A987-1)*(12/p),DAY('Investicijų skaičiuoklė'!$E$10)))&lt;&gt;DAY('Investicijų skaičiuoklė'!$E$10),DATE(YEAR('Investicijų skaičiuoklė'!$E$10),MONTH('Investicijų skaičiuoklė'!$E$10)+A987*(12/p)+1,0),DATE(YEAR('Investicijų skaičiuoklė'!$E$10),MONTH('Investicijų skaičiuoklė'!$E$10)+A987*(12/p),DAY('Investicijų skaičiuoklė'!$E$10)))))))</f>
        <v/>
      </c>
      <c r="C987" s="29" t="str">
        <f t="shared" si="46"/>
        <v/>
      </c>
      <c r="D987" s="29" t="str">
        <f t="shared" si="47"/>
        <v/>
      </c>
      <c r="E987" s="29" t="str">
        <f>IF(A987="","",A+SUM($D$2:D986))</f>
        <v/>
      </c>
      <c r="F987" s="29" t="str">
        <f>IF(A987="","",SUM(D$1:D987)+PV)</f>
        <v/>
      </c>
      <c r="G987" s="29" t="str">
        <f>IF(A987="","",IF(INV_Parinktys!$B$17=INV_Parinktys!$A$10,I986*( (1+rate)^(B987-B986)-1 ),I986*rate))</f>
        <v/>
      </c>
      <c r="H987" s="29" t="str">
        <f>IF(D987="","",SUM(G$1:G987))</f>
        <v/>
      </c>
      <c r="I987" s="29" t="str">
        <f t="shared" si="48"/>
        <v/>
      </c>
      <c r="J987" s="28" t="str">
        <f ca="1">_xlfn.IFNA(INDEX(Paskola_LNT!$I$2:$I$1000,MATCH(INV_Lentele!B987,Paskola_LNT!$B$2:$B$1000,0)),IF(AND(J986&lt;&gt;"",A987&lt;&gt;""),J986,""))</f>
        <v/>
      </c>
    </row>
    <row r="988" spans="1:10" x14ac:dyDescent="0.25">
      <c r="A988" s="16" t="str">
        <f>IF(I987="","",IF(A987&gt;='Investicijų skaičiuoklė'!$E$9*p,"",A987+1))</f>
        <v/>
      </c>
      <c r="B988" s="27" t="str">
        <f>IF(A988="","",IF(p=52,B987+7,IF(p=26,B987+14,IF(p=24,IF(MOD(A988,2)=0,EDATE('Investicijų skaičiuoklė'!$E$10,A988/2),B987+14),IF(DAY(DATE(YEAR('Investicijų skaičiuoklė'!$E$10),MONTH('Investicijų skaičiuoklė'!$E$10)+(A988-1)*(12/p),DAY('Investicijų skaičiuoklė'!$E$10)))&lt;&gt;DAY('Investicijų skaičiuoklė'!$E$10),DATE(YEAR('Investicijų skaičiuoklė'!$E$10),MONTH('Investicijų skaičiuoklė'!$E$10)+A988*(12/p)+1,0),DATE(YEAR('Investicijų skaičiuoklė'!$E$10),MONTH('Investicijų skaičiuoklė'!$E$10)+A988*(12/p),DAY('Investicijų skaičiuoklė'!$E$10)))))))</f>
        <v/>
      </c>
      <c r="C988" s="29" t="str">
        <f t="shared" si="46"/>
        <v/>
      </c>
      <c r="D988" s="29" t="str">
        <f t="shared" si="47"/>
        <v/>
      </c>
      <c r="E988" s="29" t="str">
        <f>IF(A988="","",A+SUM($D$2:D987))</f>
        <v/>
      </c>
      <c r="F988" s="29" t="str">
        <f>IF(A988="","",SUM(D$1:D988)+PV)</f>
        <v/>
      </c>
      <c r="G988" s="29" t="str">
        <f>IF(A988="","",IF(INV_Parinktys!$B$17=INV_Parinktys!$A$10,I987*( (1+rate)^(B988-B987)-1 ),I987*rate))</f>
        <v/>
      </c>
      <c r="H988" s="29" t="str">
        <f>IF(D988="","",SUM(G$1:G988))</f>
        <v/>
      </c>
      <c r="I988" s="29" t="str">
        <f t="shared" si="48"/>
        <v/>
      </c>
      <c r="J988" s="28" t="str">
        <f ca="1">_xlfn.IFNA(INDEX(Paskola_LNT!$I$2:$I$1000,MATCH(INV_Lentele!B988,Paskola_LNT!$B$2:$B$1000,0)),IF(AND(J987&lt;&gt;"",A988&lt;&gt;""),J987,""))</f>
        <v/>
      </c>
    </row>
    <row r="989" spans="1:10" x14ac:dyDescent="0.25">
      <c r="A989" s="16" t="str">
        <f>IF(I988="","",IF(A988&gt;='Investicijų skaičiuoklė'!$E$9*p,"",A988+1))</f>
        <v/>
      </c>
      <c r="B989" s="27" t="str">
        <f>IF(A989="","",IF(p=52,B988+7,IF(p=26,B988+14,IF(p=24,IF(MOD(A989,2)=0,EDATE('Investicijų skaičiuoklė'!$E$10,A989/2),B988+14),IF(DAY(DATE(YEAR('Investicijų skaičiuoklė'!$E$10),MONTH('Investicijų skaičiuoklė'!$E$10)+(A989-1)*(12/p),DAY('Investicijų skaičiuoklė'!$E$10)))&lt;&gt;DAY('Investicijų skaičiuoklė'!$E$10),DATE(YEAR('Investicijų skaičiuoklė'!$E$10),MONTH('Investicijų skaičiuoklė'!$E$10)+A989*(12/p)+1,0),DATE(YEAR('Investicijų skaičiuoklė'!$E$10),MONTH('Investicijų skaičiuoklė'!$E$10)+A989*(12/p),DAY('Investicijų skaičiuoklė'!$E$10)))))))</f>
        <v/>
      </c>
      <c r="C989" s="29" t="str">
        <f t="shared" si="46"/>
        <v/>
      </c>
      <c r="D989" s="29" t="str">
        <f t="shared" si="47"/>
        <v/>
      </c>
      <c r="E989" s="29" t="str">
        <f>IF(A989="","",A+SUM($D$2:D988))</f>
        <v/>
      </c>
      <c r="F989" s="29" t="str">
        <f>IF(A989="","",SUM(D$1:D989)+PV)</f>
        <v/>
      </c>
      <c r="G989" s="29" t="str">
        <f>IF(A989="","",IF(INV_Parinktys!$B$17=INV_Parinktys!$A$10,I988*( (1+rate)^(B989-B988)-1 ),I988*rate))</f>
        <v/>
      </c>
      <c r="H989" s="29" t="str">
        <f>IF(D989="","",SUM(G$1:G989))</f>
        <v/>
      </c>
      <c r="I989" s="29" t="str">
        <f t="shared" si="48"/>
        <v/>
      </c>
      <c r="J989" s="28" t="str">
        <f ca="1">_xlfn.IFNA(INDEX(Paskola_LNT!$I$2:$I$1000,MATCH(INV_Lentele!B989,Paskola_LNT!$B$2:$B$1000,0)),IF(AND(J988&lt;&gt;"",A989&lt;&gt;""),J988,""))</f>
        <v/>
      </c>
    </row>
    <row r="990" spans="1:10" x14ac:dyDescent="0.25">
      <c r="A990" s="16" t="str">
        <f>IF(I989="","",IF(A989&gt;='Investicijų skaičiuoklė'!$E$9*p,"",A989+1))</f>
        <v/>
      </c>
      <c r="B990" s="27" t="str">
        <f>IF(A990="","",IF(p=52,B989+7,IF(p=26,B989+14,IF(p=24,IF(MOD(A990,2)=0,EDATE('Investicijų skaičiuoklė'!$E$10,A990/2),B989+14),IF(DAY(DATE(YEAR('Investicijų skaičiuoklė'!$E$10),MONTH('Investicijų skaičiuoklė'!$E$10)+(A990-1)*(12/p),DAY('Investicijų skaičiuoklė'!$E$10)))&lt;&gt;DAY('Investicijų skaičiuoklė'!$E$10),DATE(YEAR('Investicijų skaičiuoklė'!$E$10),MONTH('Investicijų skaičiuoklė'!$E$10)+A990*(12/p)+1,0),DATE(YEAR('Investicijų skaičiuoklė'!$E$10),MONTH('Investicijų skaičiuoklė'!$E$10)+A990*(12/p),DAY('Investicijų skaičiuoklė'!$E$10)))))))</f>
        <v/>
      </c>
      <c r="C990" s="29" t="str">
        <f t="shared" si="46"/>
        <v/>
      </c>
      <c r="D990" s="29" t="str">
        <f t="shared" si="47"/>
        <v/>
      </c>
      <c r="E990" s="29" t="str">
        <f>IF(A990="","",A+SUM($D$2:D989))</f>
        <v/>
      </c>
      <c r="F990" s="29" t="str">
        <f>IF(A990="","",SUM(D$1:D990)+PV)</f>
        <v/>
      </c>
      <c r="G990" s="29" t="str">
        <f>IF(A990="","",IF(INV_Parinktys!$B$17=INV_Parinktys!$A$10,I989*( (1+rate)^(B990-B989)-1 ),I989*rate))</f>
        <v/>
      </c>
      <c r="H990" s="29" t="str">
        <f>IF(D990="","",SUM(G$1:G990))</f>
        <v/>
      </c>
      <c r="I990" s="29" t="str">
        <f t="shared" si="48"/>
        <v/>
      </c>
      <c r="J990" s="28" t="str">
        <f ca="1">_xlfn.IFNA(INDEX(Paskola_LNT!$I$2:$I$1000,MATCH(INV_Lentele!B990,Paskola_LNT!$B$2:$B$1000,0)),IF(AND(J989&lt;&gt;"",A990&lt;&gt;""),J989,""))</f>
        <v/>
      </c>
    </row>
    <row r="991" spans="1:10" x14ac:dyDescent="0.25">
      <c r="A991" s="16" t="str">
        <f>IF(I990="","",IF(A990&gt;='Investicijų skaičiuoklė'!$E$9*p,"",A990+1))</f>
        <v/>
      </c>
      <c r="B991" s="27" t="str">
        <f>IF(A991="","",IF(p=52,B990+7,IF(p=26,B990+14,IF(p=24,IF(MOD(A991,2)=0,EDATE('Investicijų skaičiuoklė'!$E$10,A991/2),B990+14),IF(DAY(DATE(YEAR('Investicijų skaičiuoklė'!$E$10),MONTH('Investicijų skaičiuoklė'!$E$10)+(A991-1)*(12/p),DAY('Investicijų skaičiuoklė'!$E$10)))&lt;&gt;DAY('Investicijų skaičiuoklė'!$E$10),DATE(YEAR('Investicijų skaičiuoklė'!$E$10),MONTH('Investicijų skaičiuoklė'!$E$10)+A991*(12/p)+1,0),DATE(YEAR('Investicijų skaičiuoklė'!$E$10),MONTH('Investicijų skaičiuoklė'!$E$10)+A991*(12/p),DAY('Investicijų skaičiuoklė'!$E$10)))))))</f>
        <v/>
      </c>
      <c r="C991" s="29" t="str">
        <f t="shared" si="46"/>
        <v/>
      </c>
      <c r="D991" s="29" t="str">
        <f t="shared" si="47"/>
        <v/>
      </c>
      <c r="E991" s="29" t="str">
        <f>IF(A991="","",A+SUM($D$2:D990))</f>
        <v/>
      </c>
      <c r="F991" s="29" t="str">
        <f>IF(A991="","",SUM(D$1:D991)+PV)</f>
        <v/>
      </c>
      <c r="G991" s="29" t="str">
        <f>IF(A991="","",IF(INV_Parinktys!$B$17=INV_Parinktys!$A$10,I990*( (1+rate)^(B991-B990)-1 ),I990*rate))</f>
        <v/>
      </c>
      <c r="H991" s="29" t="str">
        <f>IF(D991="","",SUM(G$1:G991))</f>
        <v/>
      </c>
      <c r="I991" s="29" t="str">
        <f t="shared" si="48"/>
        <v/>
      </c>
      <c r="J991" s="28" t="str">
        <f ca="1">_xlfn.IFNA(INDEX(Paskola_LNT!$I$2:$I$1000,MATCH(INV_Lentele!B991,Paskola_LNT!$B$2:$B$1000,0)),IF(AND(J990&lt;&gt;"",A991&lt;&gt;""),J990,""))</f>
        <v/>
      </c>
    </row>
    <row r="992" spans="1:10" x14ac:dyDescent="0.25">
      <c r="A992" s="16" t="str">
        <f>IF(I991="","",IF(A991&gt;='Investicijų skaičiuoklė'!$E$9*p,"",A991+1))</f>
        <v/>
      </c>
      <c r="B992" s="27" t="str">
        <f>IF(A992="","",IF(p=52,B991+7,IF(p=26,B991+14,IF(p=24,IF(MOD(A992,2)=0,EDATE('Investicijų skaičiuoklė'!$E$10,A992/2),B991+14),IF(DAY(DATE(YEAR('Investicijų skaičiuoklė'!$E$10),MONTH('Investicijų skaičiuoklė'!$E$10)+(A992-1)*(12/p),DAY('Investicijų skaičiuoklė'!$E$10)))&lt;&gt;DAY('Investicijų skaičiuoklė'!$E$10),DATE(YEAR('Investicijų skaičiuoklė'!$E$10),MONTH('Investicijų skaičiuoklė'!$E$10)+A992*(12/p)+1,0),DATE(YEAR('Investicijų skaičiuoklė'!$E$10),MONTH('Investicijų skaičiuoklė'!$E$10)+A992*(12/p),DAY('Investicijų skaičiuoklė'!$E$10)))))))</f>
        <v/>
      </c>
      <c r="C992" s="29" t="str">
        <f t="shared" si="46"/>
        <v/>
      </c>
      <c r="D992" s="29" t="str">
        <f t="shared" si="47"/>
        <v/>
      </c>
      <c r="E992" s="29" t="str">
        <f>IF(A992="","",A+SUM($D$2:D991))</f>
        <v/>
      </c>
      <c r="F992" s="29" t="str">
        <f>IF(A992="","",SUM(D$1:D992)+PV)</f>
        <v/>
      </c>
      <c r="G992" s="29" t="str">
        <f>IF(A992="","",IF(INV_Parinktys!$B$17=INV_Parinktys!$A$10,I991*( (1+rate)^(B992-B991)-1 ),I991*rate))</f>
        <v/>
      </c>
      <c r="H992" s="29" t="str">
        <f>IF(D992="","",SUM(G$1:G992))</f>
        <v/>
      </c>
      <c r="I992" s="29" t="str">
        <f t="shared" si="48"/>
        <v/>
      </c>
      <c r="J992" s="28" t="str">
        <f ca="1">_xlfn.IFNA(INDEX(Paskola_LNT!$I$2:$I$1000,MATCH(INV_Lentele!B992,Paskola_LNT!$B$2:$B$1000,0)),IF(AND(J991&lt;&gt;"",A992&lt;&gt;""),J991,""))</f>
        <v/>
      </c>
    </row>
    <row r="993" spans="1:10" x14ac:dyDescent="0.25">
      <c r="A993" s="16" t="str">
        <f>IF(I992="","",IF(A992&gt;='Investicijų skaičiuoklė'!$E$9*p,"",A992+1))</f>
        <v/>
      </c>
      <c r="B993" s="27" t="str">
        <f>IF(A993="","",IF(p=52,B992+7,IF(p=26,B992+14,IF(p=24,IF(MOD(A993,2)=0,EDATE('Investicijų skaičiuoklė'!$E$10,A993/2),B992+14),IF(DAY(DATE(YEAR('Investicijų skaičiuoklė'!$E$10),MONTH('Investicijų skaičiuoklė'!$E$10)+(A993-1)*(12/p),DAY('Investicijų skaičiuoklė'!$E$10)))&lt;&gt;DAY('Investicijų skaičiuoklė'!$E$10),DATE(YEAR('Investicijų skaičiuoklė'!$E$10),MONTH('Investicijų skaičiuoklė'!$E$10)+A993*(12/p)+1,0),DATE(YEAR('Investicijų skaičiuoklė'!$E$10),MONTH('Investicijų skaičiuoklė'!$E$10)+A993*(12/p),DAY('Investicijų skaičiuoklė'!$E$10)))))))</f>
        <v/>
      </c>
      <c r="C993" s="29" t="str">
        <f t="shared" si="46"/>
        <v/>
      </c>
      <c r="D993" s="29" t="str">
        <f t="shared" si="47"/>
        <v/>
      </c>
      <c r="E993" s="29" t="str">
        <f>IF(A993="","",A+SUM($D$2:D992))</f>
        <v/>
      </c>
      <c r="F993" s="29" t="str">
        <f>IF(A993="","",SUM(D$1:D993)+PV)</f>
        <v/>
      </c>
      <c r="G993" s="29" t="str">
        <f>IF(A993="","",IF(INV_Parinktys!$B$17=INV_Parinktys!$A$10,I992*( (1+rate)^(B993-B992)-1 ),I992*rate))</f>
        <v/>
      </c>
      <c r="H993" s="29" t="str">
        <f>IF(D993="","",SUM(G$1:G993))</f>
        <v/>
      </c>
      <c r="I993" s="29" t="str">
        <f t="shared" si="48"/>
        <v/>
      </c>
      <c r="J993" s="28" t="str">
        <f ca="1">_xlfn.IFNA(INDEX(Paskola_LNT!$I$2:$I$1000,MATCH(INV_Lentele!B993,Paskola_LNT!$B$2:$B$1000,0)),IF(AND(J992&lt;&gt;"",A993&lt;&gt;""),J992,""))</f>
        <v/>
      </c>
    </row>
    <row r="994" spans="1:10" x14ac:dyDescent="0.25">
      <c r="A994" s="16" t="str">
        <f>IF(I993="","",IF(A993&gt;='Investicijų skaičiuoklė'!$E$9*p,"",A993+1))</f>
        <v/>
      </c>
      <c r="B994" s="27" t="str">
        <f>IF(A994="","",IF(p=52,B993+7,IF(p=26,B993+14,IF(p=24,IF(MOD(A994,2)=0,EDATE('Investicijų skaičiuoklė'!$E$10,A994/2),B993+14),IF(DAY(DATE(YEAR('Investicijų skaičiuoklė'!$E$10),MONTH('Investicijų skaičiuoklė'!$E$10)+(A994-1)*(12/p),DAY('Investicijų skaičiuoklė'!$E$10)))&lt;&gt;DAY('Investicijų skaičiuoklė'!$E$10),DATE(YEAR('Investicijų skaičiuoklė'!$E$10),MONTH('Investicijų skaičiuoklė'!$E$10)+A994*(12/p)+1,0),DATE(YEAR('Investicijų skaičiuoklė'!$E$10),MONTH('Investicijų skaičiuoklė'!$E$10)+A994*(12/p),DAY('Investicijų skaičiuoklė'!$E$10)))))))</f>
        <v/>
      </c>
      <c r="C994" s="29" t="str">
        <f t="shared" si="46"/>
        <v/>
      </c>
      <c r="D994" s="29" t="str">
        <f t="shared" si="47"/>
        <v/>
      </c>
      <c r="E994" s="29" t="str">
        <f>IF(A994="","",A+SUM($D$2:D993))</f>
        <v/>
      </c>
      <c r="F994" s="29" t="str">
        <f>IF(A994="","",SUM(D$1:D994)+PV)</f>
        <v/>
      </c>
      <c r="G994" s="29" t="str">
        <f>IF(A994="","",IF(INV_Parinktys!$B$17=INV_Parinktys!$A$10,I993*( (1+rate)^(B994-B993)-1 ),I993*rate))</f>
        <v/>
      </c>
      <c r="H994" s="29" t="str">
        <f>IF(D994="","",SUM(G$1:G994))</f>
        <v/>
      </c>
      <c r="I994" s="29" t="str">
        <f t="shared" si="48"/>
        <v/>
      </c>
      <c r="J994" s="28" t="str">
        <f ca="1">_xlfn.IFNA(INDEX(Paskola_LNT!$I$2:$I$1000,MATCH(INV_Lentele!B994,Paskola_LNT!$B$2:$B$1000,0)),IF(AND(J993&lt;&gt;"",A994&lt;&gt;""),J993,""))</f>
        <v/>
      </c>
    </row>
    <row r="995" spans="1:10" x14ac:dyDescent="0.25">
      <c r="A995" s="16" t="str">
        <f>IF(I994="","",IF(A994&gt;='Investicijų skaičiuoklė'!$E$9*p,"",A994+1))</f>
        <v/>
      </c>
      <c r="B995" s="27" t="str">
        <f>IF(A995="","",IF(p=52,B994+7,IF(p=26,B994+14,IF(p=24,IF(MOD(A995,2)=0,EDATE('Investicijų skaičiuoklė'!$E$10,A995/2),B994+14),IF(DAY(DATE(YEAR('Investicijų skaičiuoklė'!$E$10),MONTH('Investicijų skaičiuoklė'!$E$10)+(A995-1)*(12/p),DAY('Investicijų skaičiuoklė'!$E$10)))&lt;&gt;DAY('Investicijų skaičiuoklė'!$E$10),DATE(YEAR('Investicijų skaičiuoklė'!$E$10),MONTH('Investicijų skaičiuoklė'!$E$10)+A995*(12/p)+1,0),DATE(YEAR('Investicijų skaičiuoklė'!$E$10),MONTH('Investicijų skaičiuoklė'!$E$10)+A995*(12/p),DAY('Investicijų skaičiuoklė'!$E$10)))))))</f>
        <v/>
      </c>
      <c r="C995" s="29" t="str">
        <f t="shared" si="46"/>
        <v/>
      </c>
      <c r="D995" s="29" t="str">
        <f t="shared" si="47"/>
        <v/>
      </c>
      <c r="E995" s="29" t="str">
        <f>IF(A995="","",A+SUM($D$2:D994))</f>
        <v/>
      </c>
      <c r="F995" s="29" t="str">
        <f>IF(A995="","",SUM(D$1:D995)+PV)</f>
        <v/>
      </c>
      <c r="G995" s="29" t="str">
        <f>IF(A995="","",IF(INV_Parinktys!$B$17=INV_Parinktys!$A$10,I994*( (1+rate)^(B995-B994)-1 ),I994*rate))</f>
        <v/>
      </c>
      <c r="H995" s="29" t="str">
        <f>IF(D995="","",SUM(G$1:G995))</f>
        <v/>
      </c>
      <c r="I995" s="29" t="str">
        <f t="shared" si="48"/>
        <v/>
      </c>
      <c r="J995" s="28" t="str">
        <f ca="1">_xlfn.IFNA(INDEX(Paskola_LNT!$I$2:$I$1000,MATCH(INV_Lentele!B995,Paskola_LNT!$B$2:$B$1000,0)),IF(AND(J994&lt;&gt;"",A995&lt;&gt;""),J994,""))</f>
        <v/>
      </c>
    </row>
    <row r="996" spans="1:10" x14ac:dyDescent="0.25">
      <c r="A996" s="16" t="str">
        <f>IF(I995="","",IF(A995&gt;='Investicijų skaičiuoklė'!$E$9*p,"",A995+1))</f>
        <v/>
      </c>
      <c r="B996" s="27" t="str">
        <f>IF(A996="","",IF(p=52,B995+7,IF(p=26,B995+14,IF(p=24,IF(MOD(A996,2)=0,EDATE('Investicijų skaičiuoklė'!$E$10,A996/2),B995+14),IF(DAY(DATE(YEAR('Investicijų skaičiuoklė'!$E$10),MONTH('Investicijų skaičiuoklė'!$E$10)+(A996-1)*(12/p),DAY('Investicijų skaičiuoklė'!$E$10)))&lt;&gt;DAY('Investicijų skaičiuoklė'!$E$10),DATE(YEAR('Investicijų skaičiuoklė'!$E$10),MONTH('Investicijų skaičiuoklė'!$E$10)+A996*(12/p)+1,0),DATE(YEAR('Investicijų skaičiuoklė'!$E$10),MONTH('Investicijų skaičiuoklė'!$E$10)+A996*(12/p),DAY('Investicijų skaičiuoklė'!$E$10)))))))</f>
        <v/>
      </c>
      <c r="C996" s="29" t="str">
        <f t="shared" si="46"/>
        <v/>
      </c>
      <c r="D996" s="29" t="str">
        <f t="shared" si="47"/>
        <v/>
      </c>
      <c r="E996" s="29" t="str">
        <f>IF(A996="","",A+SUM($D$2:D995))</f>
        <v/>
      </c>
      <c r="F996" s="29" t="str">
        <f>IF(A996="","",SUM(D$1:D996)+PV)</f>
        <v/>
      </c>
      <c r="G996" s="29" t="str">
        <f>IF(A996="","",IF(INV_Parinktys!$B$17=INV_Parinktys!$A$10,I995*( (1+rate)^(B996-B995)-1 ),I995*rate))</f>
        <v/>
      </c>
      <c r="H996" s="29" t="str">
        <f>IF(D996="","",SUM(G$1:G996))</f>
        <v/>
      </c>
      <c r="I996" s="29" t="str">
        <f t="shared" si="48"/>
        <v/>
      </c>
      <c r="J996" s="28" t="str">
        <f ca="1">_xlfn.IFNA(INDEX(Paskola_LNT!$I$2:$I$1000,MATCH(INV_Lentele!B996,Paskola_LNT!$B$2:$B$1000,0)),IF(AND(J995&lt;&gt;"",A996&lt;&gt;""),J995,""))</f>
        <v/>
      </c>
    </row>
    <row r="997" spans="1:10" x14ac:dyDescent="0.25">
      <c r="A997" s="16" t="str">
        <f>IF(I996="","",IF(A996&gt;='Investicijų skaičiuoklė'!$E$9*p,"",A996+1))</f>
        <v/>
      </c>
      <c r="B997" s="27" t="str">
        <f>IF(A997="","",IF(p=52,B996+7,IF(p=26,B996+14,IF(p=24,IF(MOD(A997,2)=0,EDATE('Investicijų skaičiuoklė'!$E$10,A997/2),B996+14),IF(DAY(DATE(YEAR('Investicijų skaičiuoklė'!$E$10),MONTH('Investicijų skaičiuoklė'!$E$10)+(A997-1)*(12/p),DAY('Investicijų skaičiuoklė'!$E$10)))&lt;&gt;DAY('Investicijų skaičiuoklė'!$E$10),DATE(YEAR('Investicijų skaičiuoklė'!$E$10),MONTH('Investicijų skaičiuoklė'!$E$10)+A997*(12/p)+1,0),DATE(YEAR('Investicijų skaičiuoklė'!$E$10),MONTH('Investicijų skaičiuoklė'!$E$10)+A997*(12/p),DAY('Investicijų skaičiuoklė'!$E$10)))))))</f>
        <v/>
      </c>
      <c r="C997" s="29" t="str">
        <f t="shared" si="46"/>
        <v/>
      </c>
      <c r="D997" s="29" t="str">
        <f t="shared" si="47"/>
        <v/>
      </c>
      <c r="E997" s="29" t="str">
        <f>IF(A997="","",A+SUM($D$2:D996))</f>
        <v/>
      </c>
      <c r="F997" s="29" t="str">
        <f>IF(A997="","",SUM(D$1:D997)+PV)</f>
        <v/>
      </c>
      <c r="G997" s="29" t="str">
        <f>IF(A997="","",IF(INV_Parinktys!$B$17=INV_Parinktys!$A$10,I996*( (1+rate)^(B997-B996)-1 ),I996*rate))</f>
        <v/>
      </c>
      <c r="H997" s="29" t="str">
        <f>IF(D997="","",SUM(G$1:G997))</f>
        <v/>
      </c>
      <c r="I997" s="29" t="str">
        <f t="shared" si="48"/>
        <v/>
      </c>
      <c r="J997" s="28" t="str">
        <f ca="1">_xlfn.IFNA(INDEX(Paskola_LNT!$I$2:$I$1000,MATCH(INV_Lentele!B997,Paskola_LNT!$B$2:$B$1000,0)),IF(AND(J996&lt;&gt;"",A997&lt;&gt;""),J996,""))</f>
        <v/>
      </c>
    </row>
    <row r="998" spans="1:10" x14ac:dyDescent="0.25">
      <c r="A998" s="16" t="str">
        <f>IF(I997="","",IF(A997&gt;='Investicijų skaičiuoklė'!$E$9*p,"",A997+1))</f>
        <v/>
      </c>
      <c r="B998" s="27" t="str">
        <f>IF(A998="","",IF(p=52,B997+7,IF(p=26,B997+14,IF(p=24,IF(MOD(A998,2)=0,EDATE('Investicijų skaičiuoklė'!$E$10,A998/2),B997+14),IF(DAY(DATE(YEAR('Investicijų skaičiuoklė'!$E$10),MONTH('Investicijų skaičiuoklė'!$E$10)+(A998-1)*(12/p),DAY('Investicijų skaičiuoklė'!$E$10)))&lt;&gt;DAY('Investicijų skaičiuoklė'!$E$10),DATE(YEAR('Investicijų skaičiuoklė'!$E$10),MONTH('Investicijų skaičiuoklė'!$E$10)+A998*(12/p)+1,0),DATE(YEAR('Investicijų skaičiuoklė'!$E$10),MONTH('Investicijų skaičiuoklė'!$E$10)+A998*(12/p),DAY('Investicijų skaičiuoklė'!$E$10)))))))</f>
        <v/>
      </c>
      <c r="C998" s="29" t="str">
        <f t="shared" si="46"/>
        <v/>
      </c>
      <c r="D998" s="29" t="str">
        <f t="shared" si="47"/>
        <v/>
      </c>
      <c r="E998" s="29" t="str">
        <f>IF(A998="","",A+SUM($D$2:D997))</f>
        <v/>
      </c>
      <c r="F998" s="29" t="str">
        <f>IF(A998="","",SUM(D$1:D998)+PV)</f>
        <v/>
      </c>
      <c r="G998" s="29" t="str">
        <f>IF(A998="","",IF(INV_Parinktys!$B$17=INV_Parinktys!$A$10,I997*( (1+rate)^(B998-B997)-1 ),I997*rate))</f>
        <v/>
      </c>
      <c r="H998" s="29" t="str">
        <f>IF(D998="","",SUM(G$1:G998))</f>
        <v/>
      </c>
      <c r="I998" s="29" t="str">
        <f t="shared" si="48"/>
        <v/>
      </c>
      <c r="J998" s="28" t="str">
        <f ca="1">_xlfn.IFNA(INDEX(Paskola_LNT!$I$2:$I$1000,MATCH(INV_Lentele!B998,Paskola_LNT!$B$2:$B$1000,0)),IF(AND(J997&lt;&gt;"",A998&lt;&gt;""),J997,""))</f>
        <v/>
      </c>
    </row>
    <row r="999" spans="1:10" x14ac:dyDescent="0.25">
      <c r="A999" s="16" t="str">
        <f>IF(I998="","",IF(A998&gt;='Investicijų skaičiuoklė'!$E$9*p,"",A998+1))</f>
        <v/>
      </c>
      <c r="B999" s="27" t="str">
        <f>IF(A999="","",IF(p=52,B998+7,IF(p=26,B998+14,IF(p=24,IF(MOD(A999,2)=0,EDATE('Investicijų skaičiuoklė'!$E$10,A999/2),B998+14),IF(DAY(DATE(YEAR('Investicijų skaičiuoklė'!$E$10),MONTH('Investicijų skaičiuoklė'!$E$10)+(A999-1)*(12/p),DAY('Investicijų skaičiuoklė'!$E$10)))&lt;&gt;DAY('Investicijų skaičiuoklė'!$E$10),DATE(YEAR('Investicijų skaičiuoklė'!$E$10),MONTH('Investicijų skaičiuoklė'!$E$10)+A999*(12/p)+1,0),DATE(YEAR('Investicijų skaičiuoklė'!$E$10),MONTH('Investicijų skaičiuoklė'!$E$10)+A999*(12/p),DAY('Investicijų skaičiuoklė'!$E$10)))))))</f>
        <v/>
      </c>
      <c r="C999" s="29" t="str">
        <f t="shared" si="46"/>
        <v/>
      </c>
      <c r="D999" s="29" t="str">
        <f t="shared" si="47"/>
        <v/>
      </c>
      <c r="E999" s="29" t="str">
        <f>IF(A999="","",A+SUM($D$2:D998))</f>
        <v/>
      </c>
      <c r="F999" s="29" t="str">
        <f>IF(A999="","",SUM(D$1:D999)+PV)</f>
        <v/>
      </c>
      <c r="G999" s="29" t="str">
        <f>IF(A999="","",IF(INV_Parinktys!$B$17=INV_Parinktys!$A$10,I998*( (1+rate)^(B999-B998)-1 ),I998*rate))</f>
        <v/>
      </c>
      <c r="H999" s="29" t="str">
        <f>IF(D999="","",SUM(G$1:G999))</f>
        <v/>
      </c>
      <c r="I999" s="29" t="str">
        <f t="shared" si="48"/>
        <v/>
      </c>
      <c r="J999" s="28" t="str">
        <f ca="1">_xlfn.IFNA(INDEX(Paskola_LNT!$I$2:$I$1000,MATCH(INV_Lentele!B999,Paskola_LNT!$B$2:$B$1000,0)),IF(AND(J998&lt;&gt;"",A999&lt;&gt;""),J998,""))</f>
        <v/>
      </c>
    </row>
    <row r="1000" spans="1:10" x14ac:dyDescent="0.25">
      <c r="A1000" s="16" t="str">
        <f>IF(I999="","",IF(A999&gt;='Investicijų skaičiuoklė'!$E$9*p,"",A999+1))</f>
        <v/>
      </c>
      <c r="B1000" s="27" t="str">
        <f>IF(A1000="","",IF(p=52,B999+7,IF(p=26,B999+14,IF(p=24,IF(MOD(A1000,2)=0,EDATE('Investicijų skaičiuoklė'!$E$10,A1000/2),B999+14),IF(DAY(DATE(YEAR('Investicijų skaičiuoklė'!$E$10),MONTH('Investicijų skaičiuoklė'!$E$10)+(A1000-1)*(12/p),DAY('Investicijų skaičiuoklė'!$E$10)))&lt;&gt;DAY('Investicijų skaičiuoklė'!$E$10),DATE(YEAR('Investicijų skaičiuoklė'!$E$10),MONTH('Investicijų skaičiuoklė'!$E$10)+A1000*(12/p)+1,0),DATE(YEAR('Investicijų skaičiuoklė'!$E$10),MONTH('Investicijų skaičiuoklė'!$E$10)+A1000*(12/p),DAY('Investicijų skaičiuoklė'!$E$10)))))))</f>
        <v/>
      </c>
      <c r="C1000" s="29" t="str">
        <f t="shared" si="46"/>
        <v/>
      </c>
      <c r="D1000" s="29" t="str">
        <f t="shared" si="47"/>
        <v/>
      </c>
      <c r="E1000" s="29" t="str">
        <f>IF(A1000="","",A+SUM($D$2:D999))</f>
        <v/>
      </c>
      <c r="F1000" s="29" t="str">
        <f>IF(A1000="","",SUM(D$1:D1000)+PV)</f>
        <v/>
      </c>
      <c r="G1000" s="29" t="str">
        <f>IF(A1000="","",IF(INV_Parinktys!$B$17=INV_Parinktys!$A$10,I999*( (1+rate)^(B1000-B999)-1 ),I999*rate))</f>
        <v/>
      </c>
      <c r="H1000" s="29" t="str">
        <f>IF(D1000="","",SUM(G$1:G1000))</f>
        <v/>
      </c>
      <c r="I1000" s="29" t="str">
        <f t="shared" si="48"/>
        <v/>
      </c>
      <c r="J1000" s="28" t="str">
        <f ca="1">_xlfn.IFNA(INDEX(Paskola_LNT!$I$2:$I$1000,MATCH(INV_Lentele!B1000,Paskola_LNT!$B$2:$B$1000,0)),IF(AND(J999&lt;&gt;"",A1000&lt;&gt;""),J999,""))</f>
        <v/>
      </c>
    </row>
  </sheetData>
  <sheetProtection algorithmName="SHA-512" hashValue="D77uh+BWCoqOG3OOpwMjswBQtFphibKgLRIBcwfHtvgJIF1yVGd/dJbtjxO3W+VHgx/NhXdV5QA2DlKw7jZ0RA==" saltValue="+yvot5/4PGoxLJ1HC8bjrw==" spinCount="100000" sheet="1" objects="1" scenarios="1" selectLockedCells="1" selectUnlockedCells="1"/>
  <conditionalFormatting sqref="A2:J1000">
    <cfRule type="expression" dxfId="3" priority="1">
      <formula>MOD($A2,$L$13)=0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640FD-FFB5-4141-A9F0-B8CEAD81BA91}">
  <sheetPr codeName="Sheet4">
    <pageSetUpPr fitToPage="1"/>
  </sheetPr>
  <dimension ref="A1:Q807"/>
  <sheetViews>
    <sheetView showGridLines="0" topLeftCell="I1" zoomScale="70" zoomScaleNormal="70" workbookViewId="0">
      <selection activeCell="H1" sqref="A1:H1048576"/>
    </sheetView>
  </sheetViews>
  <sheetFormatPr defaultColWidth="9.109375" defaultRowHeight="13.2" x14ac:dyDescent="0.25"/>
  <cols>
    <col min="1" max="8" width="45.33203125" style="42" hidden="1" customWidth="1"/>
    <col min="9" max="9" width="45.33203125" style="42" customWidth="1"/>
    <col min="10" max="10" width="45.33203125" style="43" customWidth="1"/>
    <col min="11" max="11" width="15.5546875" style="43" customWidth="1"/>
    <col min="12" max="12" width="9.6640625" style="42" bestFit="1" customWidth="1"/>
    <col min="13" max="13" width="11.33203125" style="42" bestFit="1" customWidth="1"/>
    <col min="14" max="14" width="10.88671875" style="42" bestFit="1" customWidth="1"/>
    <col min="15" max="16384" width="9.109375" style="42"/>
  </cols>
  <sheetData>
    <row r="1" spans="1:17" ht="30" customHeight="1" x14ac:dyDescent="0.4">
      <c r="A1" s="77"/>
      <c r="B1" s="76"/>
      <c r="C1" s="76"/>
      <c r="D1" s="76"/>
      <c r="E1" s="76"/>
      <c r="F1" s="76"/>
      <c r="G1" s="75"/>
      <c r="H1" s="75"/>
    </row>
    <row r="2" spans="1:17" ht="22.8" x14ac:dyDescent="0.4">
      <c r="A2" s="74"/>
      <c r="B2" s="73"/>
      <c r="C2" s="73"/>
      <c r="D2" s="73"/>
      <c r="E2" s="73"/>
      <c r="F2" s="73"/>
      <c r="G2" s="72"/>
      <c r="H2" s="72"/>
    </row>
    <row r="3" spans="1:17" s="43" customFormat="1" ht="22.95" customHeight="1" thickBot="1" x14ac:dyDescent="0.3">
      <c r="A3" s="123" t="s">
        <v>1</v>
      </c>
      <c r="B3" s="123"/>
      <c r="C3" s="123"/>
      <c r="D3" s="123"/>
      <c r="E3" s="124"/>
      <c r="F3" s="125" t="s">
        <v>28</v>
      </c>
      <c r="G3" s="126"/>
      <c r="H3" s="126"/>
    </row>
    <row r="4" spans="1:17" s="43" customFormat="1" ht="13.8" thickTop="1" x14ac:dyDescent="0.25">
      <c r="A4" s="59"/>
      <c r="B4" s="59"/>
      <c r="C4" s="59"/>
      <c r="D4" s="59"/>
      <c r="E4" s="71"/>
      <c r="F4" s="70"/>
      <c r="G4" s="70"/>
      <c r="H4" s="70"/>
    </row>
    <row r="5" spans="1:17" s="43" customFormat="1" ht="18" customHeight="1" x14ac:dyDescent="0.25">
      <c r="A5" s="59"/>
      <c r="B5" s="59"/>
      <c r="C5" s="58" t="s">
        <v>2</v>
      </c>
      <c r="D5" s="30">
        <f>'Investicijų skaičiuoklė'!PV</f>
        <v>10000</v>
      </c>
      <c r="E5" s="60"/>
      <c r="F5" s="68"/>
      <c r="G5" s="67" t="s">
        <v>24</v>
      </c>
      <c r="H5" s="66">
        <f>SUM(Paskola_LNT!$D$2:$D$782)</f>
        <v>30000</v>
      </c>
    </row>
    <row r="6" spans="1:17" s="43" customFormat="1" ht="18" customHeight="1" x14ac:dyDescent="0.25">
      <c r="A6" s="59"/>
      <c r="B6" s="59"/>
      <c r="C6" s="58" t="s">
        <v>3</v>
      </c>
      <c r="D6" s="21">
        <f>'Investicijų skaičiuoklė'!E14</f>
        <v>0.03</v>
      </c>
      <c r="E6" s="60"/>
      <c r="F6" s="68"/>
      <c r="G6" s="67" t="s">
        <v>25</v>
      </c>
      <c r="H6" s="66">
        <f>H5+PV</f>
        <v>40000</v>
      </c>
    </row>
    <row r="7" spans="1:17" s="43" customFormat="1" ht="18" customHeight="1" x14ac:dyDescent="0.25">
      <c r="A7" s="59"/>
      <c r="B7" s="59"/>
      <c r="C7" s="58" t="s">
        <v>23</v>
      </c>
      <c r="D7" s="69">
        <f>'Investicijų skaičiuoklė'!t</f>
        <v>5</v>
      </c>
      <c r="E7" s="60"/>
      <c r="F7" s="68"/>
      <c r="G7" s="67" t="s">
        <v>26</v>
      </c>
      <c r="H7" s="66">
        <f>SUM(Paskola_LNT!$G$2:$G$782)</f>
        <v>3939.5241266074681</v>
      </c>
    </row>
    <row r="8" spans="1:17" s="43" customFormat="1" ht="18" customHeight="1" x14ac:dyDescent="0.25">
      <c r="A8" s="59"/>
      <c r="B8" s="59"/>
      <c r="C8" s="58" t="s">
        <v>4</v>
      </c>
      <c r="D8" s="57">
        <f ca="1">'Investicijų skaičiuoklė'!E10</f>
        <v>45320</v>
      </c>
      <c r="E8" s="60"/>
      <c r="F8" s="65"/>
      <c r="G8" s="64" t="s">
        <v>27</v>
      </c>
      <c r="H8" s="63">
        <f>VLOOKUP(9.99E+100,Paskola_LNT!$I$2:$I$782,1)</f>
        <v>43939.524126607474</v>
      </c>
    </row>
    <row r="9" spans="1:17" s="43" customFormat="1" ht="18" customHeight="1" x14ac:dyDescent="0.25">
      <c r="A9" s="59"/>
      <c r="B9" s="59"/>
      <c r="C9" s="58" t="s">
        <v>5</v>
      </c>
      <c r="D9" s="62" t="s">
        <v>12</v>
      </c>
      <c r="E9" s="60"/>
      <c r="H9" s="61"/>
      <c r="O9" s="42"/>
      <c r="P9" s="42"/>
      <c r="Q9" s="42"/>
    </row>
    <row r="10" spans="1:17" s="43" customFormat="1" ht="18" customHeight="1" x14ac:dyDescent="0.25">
      <c r="A10" s="59"/>
      <c r="B10" s="59"/>
      <c r="C10" s="58" t="s">
        <v>6</v>
      </c>
      <c r="D10" s="30">
        <f>'Investicijų skaičiuoklė'!A</f>
        <v>500</v>
      </c>
      <c r="E10" s="60"/>
    </row>
    <row r="11" spans="1:17" s="43" customFormat="1" ht="18" customHeight="1" x14ac:dyDescent="0.25">
      <c r="A11" s="59"/>
      <c r="B11" s="59"/>
      <c r="C11" s="58" t="s">
        <v>7</v>
      </c>
      <c r="D11" s="57" t="str">
        <f>'Investicijų skaičiuoklė'!$E$12</f>
        <v>Kas mėnesį (12)</v>
      </c>
      <c r="E11" s="56" t="str">
        <f>IF(D9&lt;&gt;Paskola_VP!A10,IF(OR(AND(p&gt;n,MOD(p,n)&lt;&gt;0),AND(p&lt;n,MOD(n,p)&lt;&gt;0)),"Invalid Choice - do not use results","."),".")</f>
        <v>.</v>
      </c>
      <c r="F11" s="42"/>
      <c r="G11" s="42"/>
      <c r="H11" s="42"/>
    </row>
    <row r="12" spans="1:17" ht="16.5" customHeight="1" x14ac:dyDescent="0.25">
      <c r="A12" s="54"/>
      <c r="B12" s="54"/>
      <c r="C12" s="55"/>
      <c r="D12" s="54"/>
      <c r="E12" s="53"/>
      <c r="O12" s="43"/>
      <c r="P12" s="43"/>
      <c r="Q12" s="43"/>
    </row>
    <row r="13" spans="1:17" ht="16.5" customHeight="1" x14ac:dyDescent="0.25">
      <c r="H13" s="52" t="s">
        <v>0</v>
      </c>
    </row>
    <row r="14" spans="1:17" ht="16.5" customHeight="1" x14ac:dyDescent="0.25">
      <c r="F14" s="51"/>
      <c r="G14" s="51"/>
      <c r="H14" s="51"/>
    </row>
    <row r="15" spans="1:17" ht="16.5" customHeight="1" x14ac:dyDescent="0.25">
      <c r="A15" s="51"/>
      <c r="B15" s="51"/>
      <c r="C15" s="51"/>
      <c r="D15" s="51"/>
      <c r="E15" s="51"/>
      <c r="F15" s="51"/>
      <c r="G15" s="51"/>
      <c r="H15" s="51"/>
    </row>
    <row r="16" spans="1:17" ht="16.5" customHeight="1" x14ac:dyDescent="0.25">
      <c r="A16" s="51"/>
      <c r="B16" s="51"/>
      <c r="C16" s="51"/>
      <c r="D16" s="51"/>
      <c r="E16" s="51"/>
      <c r="F16" s="51"/>
      <c r="G16" s="51"/>
      <c r="H16" s="51"/>
    </row>
    <row r="17" spans="1:13" ht="16.5" customHeight="1" x14ac:dyDescent="0.25">
      <c r="A17" s="51"/>
      <c r="B17" s="51"/>
      <c r="C17" s="51"/>
      <c r="D17" s="51"/>
      <c r="E17" s="51"/>
      <c r="F17" s="51"/>
      <c r="G17" s="51"/>
      <c r="H17" s="51"/>
    </row>
    <row r="18" spans="1:13" ht="16.5" customHeight="1" x14ac:dyDescent="0.25">
      <c r="A18" s="51"/>
      <c r="B18" s="51"/>
      <c r="C18" s="51"/>
      <c r="D18" s="51"/>
      <c r="E18" s="51"/>
      <c r="F18" s="51"/>
      <c r="G18" s="51"/>
      <c r="H18" s="51"/>
    </row>
    <row r="19" spans="1:13" ht="16.5" customHeight="1" x14ac:dyDescent="0.25">
      <c r="A19" s="51"/>
      <c r="B19" s="51"/>
      <c r="C19" s="51"/>
      <c r="D19" s="51"/>
      <c r="E19" s="51"/>
      <c r="F19" s="51"/>
      <c r="G19" s="51"/>
      <c r="H19" s="51"/>
    </row>
    <row r="20" spans="1:13" ht="16.5" customHeight="1" x14ac:dyDescent="0.25">
      <c r="A20" s="51"/>
      <c r="B20" s="51"/>
      <c r="C20" s="51"/>
      <c r="D20" s="51"/>
      <c r="E20" s="51"/>
      <c r="F20" s="51"/>
      <c r="G20" s="51"/>
      <c r="H20" s="51"/>
    </row>
    <row r="21" spans="1:13" ht="16.5" customHeight="1" x14ac:dyDescent="0.25">
      <c r="A21" s="51"/>
      <c r="B21" s="51"/>
      <c r="C21" s="51"/>
      <c r="D21" s="51"/>
      <c r="E21" s="51"/>
      <c r="F21" s="51"/>
      <c r="G21" s="51"/>
      <c r="H21" s="51"/>
    </row>
    <row r="22" spans="1:13" ht="16.5" customHeight="1" x14ac:dyDescent="0.25">
      <c r="A22" s="51"/>
      <c r="B22" s="51"/>
      <c r="C22" s="51"/>
      <c r="D22" s="51"/>
      <c r="E22" s="51"/>
      <c r="F22" s="51"/>
      <c r="G22" s="51"/>
      <c r="H22" s="51"/>
    </row>
    <row r="23" spans="1:13" ht="16.5" customHeight="1" x14ac:dyDescent="0.25">
      <c r="A23" s="51"/>
      <c r="B23" s="51"/>
      <c r="C23" s="51"/>
      <c r="D23" s="51"/>
      <c r="E23" s="51"/>
      <c r="F23" s="51"/>
      <c r="G23" s="51"/>
      <c r="H23" s="51"/>
    </row>
    <row r="24" spans="1:13" ht="16.5" customHeight="1" x14ac:dyDescent="0.25">
      <c r="A24" s="51"/>
      <c r="B24" s="51"/>
      <c r="C24" s="51"/>
      <c r="D24" s="51"/>
      <c r="E24" s="51"/>
    </row>
    <row r="25" spans="1:13" ht="33.75" customHeight="1" x14ac:dyDescent="0.25">
      <c r="I25" s="50"/>
    </row>
    <row r="26" spans="1:13" x14ac:dyDescent="0.25">
      <c r="I26" s="46"/>
    </row>
    <row r="27" spans="1:13" x14ac:dyDescent="0.25">
      <c r="I27" s="46"/>
    </row>
    <row r="28" spans="1:13" x14ac:dyDescent="0.25">
      <c r="I28" s="46"/>
    </row>
    <row r="29" spans="1:13" x14ac:dyDescent="0.25">
      <c r="I29" s="46"/>
      <c r="J29" s="49"/>
      <c r="K29" s="48"/>
      <c r="L29" s="47"/>
      <c r="M29" s="47"/>
    </row>
    <row r="30" spans="1:13" x14ac:dyDescent="0.25">
      <c r="I30" s="46"/>
      <c r="K30" s="48"/>
    </row>
    <row r="31" spans="1:13" x14ac:dyDescent="0.25">
      <c r="I31" s="46"/>
      <c r="K31" s="48"/>
    </row>
    <row r="32" spans="1:13" x14ac:dyDescent="0.25">
      <c r="I32" s="46"/>
      <c r="J32" s="49"/>
      <c r="K32" s="48"/>
      <c r="L32" s="47"/>
      <c r="M32" s="47"/>
    </row>
    <row r="33" spans="9:13" x14ac:dyDescent="0.25">
      <c r="I33" s="46"/>
      <c r="K33" s="48"/>
    </row>
    <row r="34" spans="9:13" x14ac:dyDescent="0.25">
      <c r="I34" s="46"/>
      <c r="K34" s="48"/>
    </row>
    <row r="35" spans="9:13" x14ac:dyDescent="0.25">
      <c r="I35" s="46"/>
      <c r="J35" s="49"/>
      <c r="K35" s="48"/>
    </row>
    <row r="36" spans="9:13" x14ac:dyDescent="0.25">
      <c r="I36" s="46"/>
      <c r="K36" s="48"/>
    </row>
    <row r="37" spans="9:13" x14ac:dyDescent="0.25">
      <c r="I37" s="46"/>
      <c r="K37" s="48"/>
      <c r="M37" s="47"/>
    </row>
    <row r="38" spans="9:13" x14ac:dyDescent="0.25">
      <c r="I38" s="46"/>
      <c r="K38" s="48"/>
      <c r="M38" s="47"/>
    </row>
    <row r="39" spans="9:13" x14ac:dyDescent="0.25">
      <c r="I39" s="46"/>
    </row>
    <row r="40" spans="9:13" x14ac:dyDescent="0.25">
      <c r="I40" s="46"/>
    </row>
    <row r="41" spans="9:13" x14ac:dyDescent="0.25">
      <c r="I41" s="46"/>
      <c r="M41" s="47"/>
    </row>
    <row r="42" spans="9:13" x14ac:dyDescent="0.25">
      <c r="I42" s="46"/>
    </row>
    <row r="43" spans="9:13" x14ac:dyDescent="0.25">
      <c r="I43" s="46"/>
    </row>
    <row r="44" spans="9:13" x14ac:dyDescent="0.25">
      <c r="I44" s="46"/>
      <c r="M44" s="47"/>
    </row>
    <row r="45" spans="9:13" x14ac:dyDescent="0.25">
      <c r="I45" s="46"/>
    </row>
    <row r="46" spans="9:13" x14ac:dyDescent="0.25">
      <c r="I46" s="46"/>
    </row>
    <row r="47" spans="9:13" x14ac:dyDescent="0.25">
      <c r="I47" s="46"/>
    </row>
    <row r="48" spans="9:13" x14ac:dyDescent="0.25">
      <c r="I48" s="46"/>
    </row>
    <row r="49" spans="9:9" x14ac:dyDescent="0.25">
      <c r="I49" s="46"/>
    </row>
    <row r="50" spans="9:9" x14ac:dyDescent="0.25">
      <c r="I50" s="46"/>
    </row>
    <row r="51" spans="9:9" x14ac:dyDescent="0.25">
      <c r="I51" s="46"/>
    </row>
    <row r="52" spans="9:9" x14ac:dyDescent="0.25">
      <c r="I52" s="46"/>
    </row>
    <row r="53" spans="9:9" x14ac:dyDescent="0.25">
      <c r="I53" s="46"/>
    </row>
    <row r="54" spans="9:9" x14ac:dyDescent="0.25">
      <c r="I54" s="46"/>
    </row>
    <row r="55" spans="9:9" x14ac:dyDescent="0.25">
      <c r="I55" s="46"/>
    </row>
    <row r="56" spans="9:9" x14ac:dyDescent="0.25">
      <c r="I56" s="46"/>
    </row>
    <row r="57" spans="9:9" x14ac:dyDescent="0.25">
      <c r="I57" s="46"/>
    </row>
    <row r="58" spans="9:9" x14ac:dyDescent="0.25">
      <c r="I58" s="46"/>
    </row>
    <row r="59" spans="9:9" x14ac:dyDescent="0.25">
      <c r="I59" s="46"/>
    </row>
    <row r="60" spans="9:9" x14ac:dyDescent="0.25">
      <c r="I60" s="46"/>
    </row>
    <row r="61" spans="9:9" x14ac:dyDescent="0.25">
      <c r="I61" s="46"/>
    </row>
    <row r="62" spans="9:9" x14ac:dyDescent="0.25">
      <c r="I62" s="46"/>
    </row>
    <row r="63" spans="9:9" x14ac:dyDescent="0.25">
      <c r="I63" s="46"/>
    </row>
    <row r="64" spans="9:9" x14ac:dyDescent="0.25">
      <c r="I64" s="46"/>
    </row>
    <row r="65" spans="9:9" x14ac:dyDescent="0.25">
      <c r="I65" s="46"/>
    </row>
    <row r="66" spans="9:9" x14ac:dyDescent="0.25">
      <c r="I66" s="46"/>
    </row>
    <row r="67" spans="9:9" x14ac:dyDescent="0.25">
      <c r="I67" s="46"/>
    </row>
    <row r="68" spans="9:9" x14ac:dyDescent="0.25">
      <c r="I68" s="46"/>
    </row>
    <row r="69" spans="9:9" x14ac:dyDescent="0.25">
      <c r="I69" s="46"/>
    </row>
    <row r="70" spans="9:9" x14ac:dyDescent="0.25">
      <c r="I70" s="46"/>
    </row>
    <row r="71" spans="9:9" x14ac:dyDescent="0.25">
      <c r="I71" s="46"/>
    </row>
    <row r="72" spans="9:9" x14ac:dyDescent="0.25">
      <c r="I72" s="46"/>
    </row>
    <row r="73" spans="9:9" x14ac:dyDescent="0.25">
      <c r="I73" s="46"/>
    </row>
    <row r="74" spans="9:9" x14ac:dyDescent="0.25">
      <c r="I74" s="46"/>
    </row>
    <row r="75" spans="9:9" x14ac:dyDescent="0.25">
      <c r="I75" s="46"/>
    </row>
    <row r="76" spans="9:9" x14ac:dyDescent="0.25">
      <c r="I76" s="46"/>
    </row>
    <row r="77" spans="9:9" x14ac:dyDescent="0.25">
      <c r="I77" s="46"/>
    </row>
    <row r="78" spans="9:9" x14ac:dyDescent="0.25">
      <c r="I78" s="46"/>
    </row>
    <row r="79" spans="9:9" x14ac:dyDescent="0.25">
      <c r="I79" s="46"/>
    </row>
    <row r="80" spans="9:9" x14ac:dyDescent="0.25">
      <c r="I80" s="46"/>
    </row>
    <row r="81" spans="9:9" x14ac:dyDescent="0.25">
      <c r="I81" s="46"/>
    </row>
    <row r="82" spans="9:9" x14ac:dyDescent="0.25">
      <c r="I82" s="46"/>
    </row>
    <row r="83" spans="9:9" x14ac:dyDescent="0.25">
      <c r="I83" s="46"/>
    </row>
    <row r="84" spans="9:9" x14ac:dyDescent="0.25">
      <c r="I84" s="46"/>
    </row>
    <row r="85" spans="9:9" x14ac:dyDescent="0.25">
      <c r="I85" s="46"/>
    </row>
    <row r="86" spans="9:9" x14ac:dyDescent="0.25">
      <c r="I86" s="46"/>
    </row>
    <row r="87" spans="9:9" x14ac:dyDescent="0.25">
      <c r="I87" s="46"/>
    </row>
    <row r="88" spans="9:9" x14ac:dyDescent="0.25">
      <c r="I88" s="46"/>
    </row>
    <row r="89" spans="9:9" x14ac:dyDescent="0.25">
      <c r="I89" s="46"/>
    </row>
    <row r="90" spans="9:9" x14ac:dyDescent="0.25">
      <c r="I90" s="46"/>
    </row>
    <row r="91" spans="9:9" x14ac:dyDescent="0.25">
      <c r="I91" s="46"/>
    </row>
    <row r="92" spans="9:9" x14ac:dyDescent="0.25">
      <c r="I92" s="46"/>
    </row>
    <row r="93" spans="9:9" x14ac:dyDescent="0.25">
      <c r="I93" s="46"/>
    </row>
    <row r="94" spans="9:9" x14ac:dyDescent="0.25">
      <c r="I94" s="46"/>
    </row>
    <row r="95" spans="9:9" x14ac:dyDescent="0.25">
      <c r="I95" s="46"/>
    </row>
    <row r="96" spans="9:9" x14ac:dyDescent="0.25">
      <c r="I96" s="46"/>
    </row>
    <row r="97" spans="9:9" x14ac:dyDescent="0.25">
      <c r="I97" s="46"/>
    </row>
    <row r="98" spans="9:9" x14ac:dyDescent="0.25">
      <c r="I98" s="46"/>
    </row>
    <row r="99" spans="9:9" x14ac:dyDescent="0.25">
      <c r="I99" s="46"/>
    </row>
    <row r="100" spans="9:9" x14ac:dyDescent="0.25">
      <c r="I100" s="46"/>
    </row>
    <row r="101" spans="9:9" x14ac:dyDescent="0.25">
      <c r="I101" s="46"/>
    </row>
    <row r="102" spans="9:9" x14ac:dyDescent="0.25">
      <c r="I102" s="46"/>
    </row>
    <row r="103" spans="9:9" x14ac:dyDescent="0.25">
      <c r="I103" s="46"/>
    </row>
    <row r="104" spans="9:9" x14ac:dyDescent="0.25">
      <c r="I104" s="46"/>
    </row>
    <row r="105" spans="9:9" x14ac:dyDescent="0.25">
      <c r="I105" s="46"/>
    </row>
    <row r="106" spans="9:9" x14ac:dyDescent="0.25">
      <c r="I106" s="46"/>
    </row>
    <row r="107" spans="9:9" x14ac:dyDescent="0.25">
      <c r="I107" s="46"/>
    </row>
    <row r="108" spans="9:9" x14ac:dyDescent="0.25">
      <c r="I108" s="46"/>
    </row>
    <row r="109" spans="9:9" x14ac:dyDescent="0.25">
      <c r="I109" s="46"/>
    </row>
    <row r="110" spans="9:9" x14ac:dyDescent="0.25">
      <c r="I110" s="46"/>
    </row>
    <row r="111" spans="9:9" x14ac:dyDescent="0.25">
      <c r="I111" s="46"/>
    </row>
    <row r="112" spans="9:9" x14ac:dyDescent="0.25">
      <c r="I112" s="46"/>
    </row>
    <row r="113" spans="9:9" x14ac:dyDescent="0.25">
      <c r="I113" s="46"/>
    </row>
    <row r="114" spans="9:9" x14ac:dyDescent="0.25">
      <c r="I114" s="46"/>
    </row>
    <row r="115" spans="9:9" x14ac:dyDescent="0.25">
      <c r="I115" s="46"/>
    </row>
    <row r="116" spans="9:9" x14ac:dyDescent="0.25">
      <c r="I116" s="46"/>
    </row>
    <row r="117" spans="9:9" x14ac:dyDescent="0.25">
      <c r="I117" s="46"/>
    </row>
    <row r="118" spans="9:9" x14ac:dyDescent="0.25">
      <c r="I118" s="46"/>
    </row>
    <row r="119" spans="9:9" x14ac:dyDescent="0.25">
      <c r="I119" s="46"/>
    </row>
    <row r="120" spans="9:9" x14ac:dyDescent="0.25">
      <c r="I120" s="46"/>
    </row>
    <row r="121" spans="9:9" x14ac:dyDescent="0.25">
      <c r="I121" s="46"/>
    </row>
    <row r="122" spans="9:9" x14ac:dyDescent="0.25">
      <c r="I122" s="46"/>
    </row>
    <row r="123" spans="9:9" x14ac:dyDescent="0.25">
      <c r="I123" s="46"/>
    </row>
    <row r="124" spans="9:9" x14ac:dyDescent="0.25">
      <c r="I124" s="46"/>
    </row>
    <row r="125" spans="9:9" x14ac:dyDescent="0.25">
      <c r="I125" s="46"/>
    </row>
    <row r="126" spans="9:9" x14ac:dyDescent="0.25">
      <c r="I126" s="46"/>
    </row>
    <row r="127" spans="9:9" x14ac:dyDescent="0.25">
      <c r="I127" s="46"/>
    </row>
    <row r="128" spans="9:9" x14ac:dyDescent="0.25">
      <c r="I128" s="46"/>
    </row>
    <row r="129" spans="9:9" x14ac:dyDescent="0.25">
      <c r="I129" s="46"/>
    </row>
    <row r="130" spans="9:9" x14ac:dyDescent="0.25">
      <c r="I130" s="46"/>
    </row>
    <row r="131" spans="9:9" x14ac:dyDescent="0.25">
      <c r="I131" s="46"/>
    </row>
    <row r="132" spans="9:9" x14ac:dyDescent="0.25">
      <c r="I132" s="46"/>
    </row>
    <row r="133" spans="9:9" x14ac:dyDescent="0.25">
      <c r="I133" s="46"/>
    </row>
    <row r="134" spans="9:9" x14ac:dyDescent="0.25">
      <c r="I134" s="46"/>
    </row>
    <row r="135" spans="9:9" x14ac:dyDescent="0.25">
      <c r="I135" s="46"/>
    </row>
    <row r="136" spans="9:9" x14ac:dyDescent="0.25">
      <c r="I136" s="46"/>
    </row>
    <row r="137" spans="9:9" x14ac:dyDescent="0.25">
      <c r="I137" s="46"/>
    </row>
    <row r="138" spans="9:9" x14ac:dyDescent="0.25">
      <c r="I138" s="46"/>
    </row>
    <row r="139" spans="9:9" x14ac:dyDescent="0.25">
      <c r="I139" s="46"/>
    </row>
    <row r="140" spans="9:9" x14ac:dyDescent="0.25">
      <c r="I140" s="46"/>
    </row>
    <row r="141" spans="9:9" x14ac:dyDescent="0.25">
      <c r="I141" s="46"/>
    </row>
    <row r="142" spans="9:9" x14ac:dyDescent="0.25">
      <c r="I142" s="46"/>
    </row>
    <row r="143" spans="9:9" x14ac:dyDescent="0.25">
      <c r="I143" s="46"/>
    </row>
    <row r="144" spans="9:9" x14ac:dyDescent="0.25">
      <c r="I144" s="46"/>
    </row>
    <row r="145" spans="9:9" x14ac:dyDescent="0.25">
      <c r="I145" s="46"/>
    </row>
    <row r="146" spans="9:9" x14ac:dyDescent="0.25">
      <c r="I146" s="46"/>
    </row>
    <row r="147" spans="9:9" x14ac:dyDescent="0.25">
      <c r="I147" s="46"/>
    </row>
    <row r="148" spans="9:9" x14ac:dyDescent="0.25">
      <c r="I148" s="46"/>
    </row>
    <row r="149" spans="9:9" x14ac:dyDescent="0.25">
      <c r="I149" s="46"/>
    </row>
    <row r="150" spans="9:9" x14ac:dyDescent="0.25">
      <c r="I150" s="46"/>
    </row>
    <row r="151" spans="9:9" x14ac:dyDescent="0.25">
      <c r="I151" s="46"/>
    </row>
    <row r="152" spans="9:9" x14ac:dyDescent="0.25">
      <c r="I152" s="46"/>
    </row>
    <row r="153" spans="9:9" x14ac:dyDescent="0.25">
      <c r="I153" s="46"/>
    </row>
    <row r="154" spans="9:9" x14ac:dyDescent="0.25">
      <c r="I154" s="46"/>
    </row>
    <row r="155" spans="9:9" x14ac:dyDescent="0.25">
      <c r="I155" s="46"/>
    </row>
    <row r="156" spans="9:9" x14ac:dyDescent="0.25">
      <c r="I156" s="46"/>
    </row>
    <row r="157" spans="9:9" x14ac:dyDescent="0.25">
      <c r="I157" s="46"/>
    </row>
    <row r="158" spans="9:9" x14ac:dyDescent="0.25">
      <c r="I158" s="46"/>
    </row>
    <row r="159" spans="9:9" x14ac:dyDescent="0.25">
      <c r="I159" s="46"/>
    </row>
    <row r="160" spans="9:9" x14ac:dyDescent="0.25">
      <c r="I160" s="46"/>
    </row>
    <row r="161" spans="9:9" x14ac:dyDescent="0.25">
      <c r="I161" s="46"/>
    </row>
    <row r="162" spans="9:9" x14ac:dyDescent="0.25">
      <c r="I162" s="46"/>
    </row>
    <row r="163" spans="9:9" x14ac:dyDescent="0.25">
      <c r="I163" s="46"/>
    </row>
    <row r="164" spans="9:9" x14ac:dyDescent="0.25">
      <c r="I164" s="46"/>
    </row>
    <row r="165" spans="9:9" x14ac:dyDescent="0.25">
      <c r="I165" s="46"/>
    </row>
    <row r="166" spans="9:9" x14ac:dyDescent="0.25">
      <c r="I166" s="46"/>
    </row>
    <row r="167" spans="9:9" x14ac:dyDescent="0.25">
      <c r="I167" s="46"/>
    </row>
    <row r="168" spans="9:9" x14ac:dyDescent="0.25">
      <c r="I168" s="46"/>
    </row>
    <row r="169" spans="9:9" x14ac:dyDescent="0.25">
      <c r="I169" s="46"/>
    </row>
    <row r="170" spans="9:9" x14ac:dyDescent="0.25">
      <c r="I170" s="46"/>
    </row>
    <row r="171" spans="9:9" x14ac:dyDescent="0.25">
      <c r="I171" s="46"/>
    </row>
    <row r="172" spans="9:9" x14ac:dyDescent="0.25">
      <c r="I172" s="46"/>
    </row>
    <row r="173" spans="9:9" x14ac:dyDescent="0.25">
      <c r="I173" s="46"/>
    </row>
    <row r="174" spans="9:9" x14ac:dyDescent="0.25">
      <c r="I174" s="46"/>
    </row>
    <row r="175" spans="9:9" x14ac:dyDescent="0.25">
      <c r="I175" s="46"/>
    </row>
    <row r="176" spans="9:9" x14ac:dyDescent="0.25">
      <c r="I176" s="46"/>
    </row>
    <row r="177" spans="9:9" x14ac:dyDescent="0.25">
      <c r="I177" s="46"/>
    </row>
    <row r="178" spans="9:9" x14ac:dyDescent="0.25">
      <c r="I178" s="46"/>
    </row>
    <row r="179" spans="9:9" x14ac:dyDescent="0.25">
      <c r="I179" s="46"/>
    </row>
    <row r="180" spans="9:9" x14ac:dyDescent="0.25">
      <c r="I180" s="46"/>
    </row>
    <row r="181" spans="9:9" x14ac:dyDescent="0.25">
      <c r="I181" s="46"/>
    </row>
    <row r="182" spans="9:9" x14ac:dyDescent="0.25">
      <c r="I182" s="46"/>
    </row>
    <row r="183" spans="9:9" x14ac:dyDescent="0.25">
      <c r="I183" s="46"/>
    </row>
    <row r="184" spans="9:9" x14ac:dyDescent="0.25">
      <c r="I184" s="46"/>
    </row>
    <row r="185" spans="9:9" x14ac:dyDescent="0.25">
      <c r="I185" s="46"/>
    </row>
    <row r="186" spans="9:9" x14ac:dyDescent="0.25">
      <c r="I186" s="46"/>
    </row>
    <row r="187" spans="9:9" x14ac:dyDescent="0.25">
      <c r="I187" s="46"/>
    </row>
    <row r="188" spans="9:9" x14ac:dyDescent="0.25">
      <c r="I188" s="46"/>
    </row>
    <row r="189" spans="9:9" x14ac:dyDescent="0.25">
      <c r="I189" s="46"/>
    </row>
    <row r="190" spans="9:9" x14ac:dyDescent="0.25">
      <c r="I190" s="46"/>
    </row>
    <row r="191" spans="9:9" x14ac:dyDescent="0.25">
      <c r="I191" s="46"/>
    </row>
    <row r="192" spans="9:9" x14ac:dyDescent="0.25">
      <c r="I192" s="46"/>
    </row>
    <row r="193" spans="9:9" x14ac:dyDescent="0.25">
      <c r="I193" s="46"/>
    </row>
    <row r="194" spans="9:9" x14ac:dyDescent="0.25">
      <c r="I194" s="46"/>
    </row>
    <row r="195" spans="9:9" x14ac:dyDescent="0.25">
      <c r="I195" s="46"/>
    </row>
    <row r="196" spans="9:9" x14ac:dyDescent="0.25">
      <c r="I196" s="46"/>
    </row>
    <row r="197" spans="9:9" x14ac:dyDescent="0.25">
      <c r="I197" s="46"/>
    </row>
    <row r="198" spans="9:9" x14ac:dyDescent="0.25">
      <c r="I198" s="46"/>
    </row>
    <row r="199" spans="9:9" x14ac:dyDescent="0.25">
      <c r="I199" s="46"/>
    </row>
    <row r="200" spans="9:9" x14ac:dyDescent="0.25">
      <c r="I200" s="46"/>
    </row>
    <row r="201" spans="9:9" x14ac:dyDescent="0.25">
      <c r="I201" s="46"/>
    </row>
    <row r="202" spans="9:9" x14ac:dyDescent="0.25">
      <c r="I202" s="46"/>
    </row>
    <row r="203" spans="9:9" x14ac:dyDescent="0.25">
      <c r="I203" s="46"/>
    </row>
    <row r="204" spans="9:9" x14ac:dyDescent="0.25">
      <c r="I204" s="46"/>
    </row>
    <row r="205" spans="9:9" x14ac:dyDescent="0.25">
      <c r="I205" s="46"/>
    </row>
    <row r="206" spans="9:9" x14ac:dyDescent="0.25">
      <c r="I206" s="46"/>
    </row>
    <row r="207" spans="9:9" x14ac:dyDescent="0.25">
      <c r="I207" s="46"/>
    </row>
    <row r="208" spans="9:9" x14ac:dyDescent="0.25">
      <c r="I208" s="46"/>
    </row>
    <row r="209" spans="9:9" x14ac:dyDescent="0.25">
      <c r="I209" s="46"/>
    </row>
    <row r="210" spans="9:9" x14ac:dyDescent="0.25">
      <c r="I210" s="46"/>
    </row>
    <row r="211" spans="9:9" x14ac:dyDescent="0.25">
      <c r="I211" s="46"/>
    </row>
    <row r="212" spans="9:9" x14ac:dyDescent="0.25">
      <c r="I212" s="46"/>
    </row>
    <row r="213" spans="9:9" x14ac:dyDescent="0.25">
      <c r="I213" s="46"/>
    </row>
    <row r="214" spans="9:9" x14ac:dyDescent="0.25">
      <c r="I214" s="46"/>
    </row>
    <row r="215" spans="9:9" x14ac:dyDescent="0.25">
      <c r="I215" s="46"/>
    </row>
    <row r="216" spans="9:9" x14ac:dyDescent="0.25">
      <c r="I216" s="46"/>
    </row>
    <row r="217" spans="9:9" x14ac:dyDescent="0.25">
      <c r="I217" s="46"/>
    </row>
    <row r="218" spans="9:9" x14ac:dyDescent="0.25">
      <c r="I218" s="46"/>
    </row>
    <row r="219" spans="9:9" x14ac:dyDescent="0.25">
      <c r="I219" s="46"/>
    </row>
    <row r="220" spans="9:9" x14ac:dyDescent="0.25">
      <c r="I220" s="46"/>
    </row>
    <row r="221" spans="9:9" x14ac:dyDescent="0.25">
      <c r="I221" s="46"/>
    </row>
    <row r="222" spans="9:9" x14ac:dyDescent="0.25">
      <c r="I222" s="46"/>
    </row>
    <row r="223" spans="9:9" x14ac:dyDescent="0.25">
      <c r="I223" s="46"/>
    </row>
    <row r="224" spans="9:9" x14ac:dyDescent="0.25">
      <c r="I224" s="46"/>
    </row>
    <row r="225" spans="9:9" x14ac:dyDescent="0.25">
      <c r="I225" s="46"/>
    </row>
    <row r="226" spans="9:9" x14ac:dyDescent="0.25">
      <c r="I226" s="46"/>
    </row>
    <row r="227" spans="9:9" x14ac:dyDescent="0.25">
      <c r="I227" s="46"/>
    </row>
    <row r="228" spans="9:9" x14ac:dyDescent="0.25">
      <c r="I228" s="46"/>
    </row>
    <row r="229" spans="9:9" x14ac:dyDescent="0.25">
      <c r="I229" s="46"/>
    </row>
    <row r="230" spans="9:9" x14ac:dyDescent="0.25">
      <c r="I230" s="46"/>
    </row>
    <row r="231" spans="9:9" x14ac:dyDescent="0.25">
      <c r="I231" s="46"/>
    </row>
    <row r="232" spans="9:9" x14ac:dyDescent="0.25">
      <c r="I232" s="46"/>
    </row>
    <row r="233" spans="9:9" x14ac:dyDescent="0.25">
      <c r="I233" s="46"/>
    </row>
    <row r="234" spans="9:9" x14ac:dyDescent="0.25">
      <c r="I234" s="46"/>
    </row>
    <row r="235" spans="9:9" x14ac:dyDescent="0.25">
      <c r="I235" s="46"/>
    </row>
    <row r="236" spans="9:9" x14ac:dyDescent="0.25">
      <c r="I236" s="46"/>
    </row>
    <row r="237" spans="9:9" x14ac:dyDescent="0.25">
      <c r="I237" s="46"/>
    </row>
    <row r="238" spans="9:9" x14ac:dyDescent="0.25">
      <c r="I238" s="46"/>
    </row>
    <row r="239" spans="9:9" x14ac:dyDescent="0.25">
      <c r="I239" s="46"/>
    </row>
    <row r="240" spans="9:9" x14ac:dyDescent="0.25">
      <c r="I240" s="46"/>
    </row>
    <row r="241" spans="9:9" x14ac:dyDescent="0.25">
      <c r="I241" s="46"/>
    </row>
    <row r="242" spans="9:9" x14ac:dyDescent="0.25">
      <c r="I242" s="46"/>
    </row>
    <row r="243" spans="9:9" x14ac:dyDescent="0.25">
      <c r="I243" s="46"/>
    </row>
    <row r="244" spans="9:9" x14ac:dyDescent="0.25">
      <c r="I244" s="46"/>
    </row>
    <row r="245" spans="9:9" x14ac:dyDescent="0.25">
      <c r="I245" s="46"/>
    </row>
    <row r="246" spans="9:9" x14ac:dyDescent="0.25">
      <c r="I246" s="46"/>
    </row>
    <row r="247" spans="9:9" x14ac:dyDescent="0.25">
      <c r="I247" s="46"/>
    </row>
    <row r="248" spans="9:9" x14ac:dyDescent="0.25">
      <c r="I248" s="46"/>
    </row>
    <row r="249" spans="9:9" x14ac:dyDescent="0.25">
      <c r="I249" s="46"/>
    </row>
    <row r="250" spans="9:9" x14ac:dyDescent="0.25">
      <c r="I250" s="46"/>
    </row>
    <row r="251" spans="9:9" x14ac:dyDescent="0.25">
      <c r="I251" s="46"/>
    </row>
    <row r="252" spans="9:9" x14ac:dyDescent="0.25">
      <c r="I252" s="46"/>
    </row>
    <row r="253" spans="9:9" x14ac:dyDescent="0.25">
      <c r="I253" s="46"/>
    </row>
    <row r="254" spans="9:9" x14ac:dyDescent="0.25">
      <c r="I254" s="46"/>
    </row>
    <row r="255" spans="9:9" x14ac:dyDescent="0.25">
      <c r="I255" s="46"/>
    </row>
    <row r="256" spans="9:9" x14ac:dyDescent="0.25">
      <c r="I256" s="46"/>
    </row>
    <row r="257" spans="9:9" x14ac:dyDescent="0.25">
      <c r="I257" s="46"/>
    </row>
    <row r="258" spans="9:9" x14ac:dyDescent="0.25">
      <c r="I258" s="46"/>
    </row>
    <row r="259" spans="9:9" x14ac:dyDescent="0.25">
      <c r="I259" s="46"/>
    </row>
    <row r="260" spans="9:9" x14ac:dyDescent="0.25">
      <c r="I260" s="46"/>
    </row>
    <row r="261" spans="9:9" x14ac:dyDescent="0.25">
      <c r="I261" s="46"/>
    </row>
    <row r="262" spans="9:9" x14ac:dyDescent="0.25">
      <c r="I262" s="46"/>
    </row>
    <row r="263" spans="9:9" x14ac:dyDescent="0.25">
      <c r="I263" s="46"/>
    </row>
    <row r="264" spans="9:9" x14ac:dyDescent="0.25">
      <c r="I264" s="46"/>
    </row>
    <row r="265" spans="9:9" x14ac:dyDescent="0.25">
      <c r="I265" s="46"/>
    </row>
    <row r="266" spans="9:9" x14ac:dyDescent="0.25">
      <c r="I266" s="46"/>
    </row>
    <row r="267" spans="9:9" x14ac:dyDescent="0.25">
      <c r="I267" s="46"/>
    </row>
    <row r="268" spans="9:9" x14ac:dyDescent="0.25">
      <c r="I268" s="46"/>
    </row>
    <row r="269" spans="9:9" x14ac:dyDescent="0.25">
      <c r="I269" s="46"/>
    </row>
    <row r="270" spans="9:9" x14ac:dyDescent="0.25">
      <c r="I270" s="46"/>
    </row>
    <row r="271" spans="9:9" x14ac:dyDescent="0.25">
      <c r="I271" s="46"/>
    </row>
    <row r="272" spans="9:9" x14ac:dyDescent="0.25">
      <c r="I272" s="46"/>
    </row>
    <row r="273" spans="9:9" x14ac:dyDescent="0.25">
      <c r="I273" s="46"/>
    </row>
    <row r="274" spans="9:9" x14ac:dyDescent="0.25">
      <c r="I274" s="46"/>
    </row>
    <row r="275" spans="9:9" x14ac:dyDescent="0.25">
      <c r="I275" s="46"/>
    </row>
    <row r="276" spans="9:9" x14ac:dyDescent="0.25">
      <c r="I276" s="46"/>
    </row>
    <row r="277" spans="9:9" x14ac:dyDescent="0.25">
      <c r="I277" s="46"/>
    </row>
    <row r="278" spans="9:9" x14ac:dyDescent="0.25">
      <c r="I278" s="46"/>
    </row>
    <row r="279" spans="9:9" x14ac:dyDescent="0.25">
      <c r="I279" s="46"/>
    </row>
    <row r="280" spans="9:9" x14ac:dyDescent="0.25">
      <c r="I280" s="46"/>
    </row>
    <row r="281" spans="9:9" x14ac:dyDescent="0.25">
      <c r="I281" s="46"/>
    </row>
    <row r="282" spans="9:9" x14ac:dyDescent="0.25">
      <c r="I282" s="46"/>
    </row>
    <row r="283" spans="9:9" x14ac:dyDescent="0.25">
      <c r="I283" s="46"/>
    </row>
    <row r="284" spans="9:9" x14ac:dyDescent="0.25">
      <c r="I284" s="46"/>
    </row>
    <row r="285" spans="9:9" x14ac:dyDescent="0.25">
      <c r="I285" s="46"/>
    </row>
    <row r="286" spans="9:9" x14ac:dyDescent="0.25">
      <c r="I286" s="46"/>
    </row>
    <row r="287" spans="9:9" x14ac:dyDescent="0.25">
      <c r="I287" s="46"/>
    </row>
    <row r="288" spans="9:9" x14ac:dyDescent="0.25">
      <c r="I288" s="46"/>
    </row>
    <row r="289" spans="9:9" x14ac:dyDescent="0.25">
      <c r="I289" s="46"/>
    </row>
    <row r="290" spans="9:9" x14ac:dyDescent="0.25">
      <c r="I290" s="46"/>
    </row>
    <row r="291" spans="9:9" x14ac:dyDescent="0.25">
      <c r="I291" s="46"/>
    </row>
    <row r="292" spans="9:9" x14ac:dyDescent="0.25">
      <c r="I292" s="46"/>
    </row>
    <row r="293" spans="9:9" x14ac:dyDescent="0.25">
      <c r="I293" s="46"/>
    </row>
    <row r="294" spans="9:9" x14ac:dyDescent="0.25">
      <c r="I294" s="46"/>
    </row>
    <row r="295" spans="9:9" x14ac:dyDescent="0.25">
      <c r="I295" s="46"/>
    </row>
    <row r="296" spans="9:9" x14ac:dyDescent="0.25">
      <c r="I296" s="46"/>
    </row>
    <row r="297" spans="9:9" x14ac:dyDescent="0.25">
      <c r="I297" s="46"/>
    </row>
    <row r="298" spans="9:9" x14ac:dyDescent="0.25">
      <c r="I298" s="46"/>
    </row>
    <row r="299" spans="9:9" x14ac:dyDescent="0.25">
      <c r="I299" s="46"/>
    </row>
    <row r="300" spans="9:9" x14ac:dyDescent="0.25">
      <c r="I300" s="46"/>
    </row>
    <row r="301" spans="9:9" x14ac:dyDescent="0.25">
      <c r="I301" s="46"/>
    </row>
    <row r="302" spans="9:9" x14ac:dyDescent="0.25">
      <c r="I302" s="46"/>
    </row>
    <row r="303" spans="9:9" x14ac:dyDescent="0.25">
      <c r="I303" s="46"/>
    </row>
    <row r="304" spans="9:9" x14ac:dyDescent="0.25">
      <c r="I304" s="46"/>
    </row>
    <row r="305" spans="9:9" x14ac:dyDescent="0.25">
      <c r="I305" s="46"/>
    </row>
    <row r="306" spans="9:9" x14ac:dyDescent="0.25">
      <c r="I306" s="46"/>
    </row>
    <row r="307" spans="9:9" x14ac:dyDescent="0.25">
      <c r="I307" s="46"/>
    </row>
    <row r="308" spans="9:9" x14ac:dyDescent="0.25">
      <c r="I308" s="46"/>
    </row>
    <row r="309" spans="9:9" x14ac:dyDescent="0.25">
      <c r="I309" s="46"/>
    </row>
    <row r="310" spans="9:9" x14ac:dyDescent="0.25">
      <c r="I310" s="46"/>
    </row>
    <row r="311" spans="9:9" x14ac:dyDescent="0.25">
      <c r="I311" s="46"/>
    </row>
    <row r="312" spans="9:9" x14ac:dyDescent="0.25">
      <c r="I312" s="46"/>
    </row>
    <row r="313" spans="9:9" x14ac:dyDescent="0.25">
      <c r="I313" s="46"/>
    </row>
    <row r="314" spans="9:9" x14ac:dyDescent="0.25">
      <c r="I314" s="46"/>
    </row>
    <row r="315" spans="9:9" x14ac:dyDescent="0.25">
      <c r="I315" s="46"/>
    </row>
    <row r="316" spans="9:9" x14ac:dyDescent="0.25">
      <c r="I316" s="46"/>
    </row>
    <row r="317" spans="9:9" x14ac:dyDescent="0.25">
      <c r="I317" s="46"/>
    </row>
    <row r="318" spans="9:9" x14ac:dyDescent="0.25">
      <c r="I318" s="46"/>
    </row>
    <row r="319" spans="9:9" x14ac:dyDescent="0.25">
      <c r="I319" s="46"/>
    </row>
    <row r="320" spans="9:9" x14ac:dyDescent="0.25">
      <c r="I320" s="46"/>
    </row>
    <row r="321" spans="9:9" x14ac:dyDescent="0.25">
      <c r="I321" s="46"/>
    </row>
    <row r="322" spans="9:9" x14ac:dyDescent="0.25">
      <c r="I322" s="46"/>
    </row>
    <row r="323" spans="9:9" x14ac:dyDescent="0.25">
      <c r="I323" s="46"/>
    </row>
    <row r="324" spans="9:9" x14ac:dyDescent="0.25">
      <c r="I324" s="46"/>
    </row>
    <row r="325" spans="9:9" x14ac:dyDescent="0.25">
      <c r="I325" s="46"/>
    </row>
    <row r="326" spans="9:9" x14ac:dyDescent="0.25">
      <c r="I326" s="46"/>
    </row>
    <row r="327" spans="9:9" x14ac:dyDescent="0.25">
      <c r="I327" s="46"/>
    </row>
    <row r="328" spans="9:9" x14ac:dyDescent="0.25">
      <c r="I328" s="46"/>
    </row>
    <row r="329" spans="9:9" x14ac:dyDescent="0.25">
      <c r="I329" s="46"/>
    </row>
    <row r="330" spans="9:9" x14ac:dyDescent="0.25">
      <c r="I330" s="46"/>
    </row>
    <row r="331" spans="9:9" x14ac:dyDescent="0.25">
      <c r="I331" s="46"/>
    </row>
    <row r="332" spans="9:9" x14ac:dyDescent="0.25">
      <c r="I332" s="46"/>
    </row>
    <row r="333" spans="9:9" x14ac:dyDescent="0.25">
      <c r="I333" s="46"/>
    </row>
    <row r="334" spans="9:9" x14ac:dyDescent="0.25">
      <c r="I334" s="46"/>
    </row>
    <row r="335" spans="9:9" x14ac:dyDescent="0.25">
      <c r="I335" s="46"/>
    </row>
    <row r="336" spans="9:9" x14ac:dyDescent="0.25">
      <c r="I336" s="46"/>
    </row>
    <row r="337" spans="9:9" x14ac:dyDescent="0.25">
      <c r="I337" s="46"/>
    </row>
    <row r="338" spans="9:9" x14ac:dyDescent="0.25">
      <c r="I338" s="46"/>
    </row>
    <row r="339" spans="9:9" x14ac:dyDescent="0.25">
      <c r="I339" s="46"/>
    </row>
    <row r="340" spans="9:9" x14ac:dyDescent="0.25">
      <c r="I340" s="46"/>
    </row>
    <row r="341" spans="9:9" x14ac:dyDescent="0.25">
      <c r="I341" s="46"/>
    </row>
    <row r="342" spans="9:9" x14ac:dyDescent="0.25">
      <c r="I342" s="46"/>
    </row>
    <row r="343" spans="9:9" x14ac:dyDescent="0.25">
      <c r="I343" s="46"/>
    </row>
    <row r="344" spans="9:9" x14ac:dyDescent="0.25">
      <c r="I344" s="46"/>
    </row>
    <row r="345" spans="9:9" x14ac:dyDescent="0.25">
      <c r="I345" s="46"/>
    </row>
    <row r="346" spans="9:9" x14ac:dyDescent="0.25">
      <c r="I346" s="46"/>
    </row>
    <row r="347" spans="9:9" x14ac:dyDescent="0.25">
      <c r="I347" s="46"/>
    </row>
    <row r="348" spans="9:9" x14ac:dyDescent="0.25">
      <c r="I348" s="46"/>
    </row>
    <row r="349" spans="9:9" x14ac:dyDescent="0.25">
      <c r="I349" s="46"/>
    </row>
    <row r="350" spans="9:9" x14ac:dyDescent="0.25">
      <c r="I350" s="46"/>
    </row>
    <row r="351" spans="9:9" x14ac:dyDescent="0.25">
      <c r="I351" s="46"/>
    </row>
    <row r="352" spans="9:9" x14ac:dyDescent="0.25">
      <c r="I352" s="46"/>
    </row>
    <row r="353" spans="9:9" x14ac:dyDescent="0.25">
      <c r="I353" s="46"/>
    </row>
    <row r="354" spans="9:9" x14ac:dyDescent="0.25">
      <c r="I354" s="46"/>
    </row>
    <row r="355" spans="9:9" x14ac:dyDescent="0.25">
      <c r="I355" s="46"/>
    </row>
    <row r="356" spans="9:9" x14ac:dyDescent="0.25">
      <c r="I356" s="46"/>
    </row>
    <row r="357" spans="9:9" x14ac:dyDescent="0.25">
      <c r="I357" s="46"/>
    </row>
    <row r="358" spans="9:9" x14ac:dyDescent="0.25">
      <c r="I358" s="46"/>
    </row>
    <row r="359" spans="9:9" x14ac:dyDescent="0.25">
      <c r="I359" s="46"/>
    </row>
    <row r="360" spans="9:9" x14ac:dyDescent="0.25">
      <c r="I360" s="46"/>
    </row>
    <row r="361" spans="9:9" x14ac:dyDescent="0.25">
      <c r="I361" s="46"/>
    </row>
    <row r="362" spans="9:9" x14ac:dyDescent="0.25">
      <c r="I362" s="46"/>
    </row>
    <row r="363" spans="9:9" x14ac:dyDescent="0.25">
      <c r="I363" s="46"/>
    </row>
    <row r="364" spans="9:9" x14ac:dyDescent="0.25">
      <c r="I364" s="46"/>
    </row>
    <row r="365" spans="9:9" x14ac:dyDescent="0.25">
      <c r="I365" s="46"/>
    </row>
    <row r="366" spans="9:9" x14ac:dyDescent="0.25">
      <c r="I366" s="46"/>
    </row>
    <row r="367" spans="9:9" x14ac:dyDescent="0.25">
      <c r="I367" s="46"/>
    </row>
    <row r="368" spans="9:9" x14ac:dyDescent="0.25">
      <c r="I368" s="46"/>
    </row>
    <row r="369" spans="9:9" x14ac:dyDescent="0.25">
      <c r="I369" s="46"/>
    </row>
    <row r="370" spans="9:9" x14ac:dyDescent="0.25">
      <c r="I370" s="46"/>
    </row>
    <row r="371" spans="9:9" x14ac:dyDescent="0.25">
      <c r="I371" s="46"/>
    </row>
    <row r="372" spans="9:9" x14ac:dyDescent="0.25">
      <c r="I372" s="46"/>
    </row>
    <row r="373" spans="9:9" x14ac:dyDescent="0.25">
      <c r="I373" s="46"/>
    </row>
    <row r="374" spans="9:9" x14ac:dyDescent="0.25">
      <c r="I374" s="46"/>
    </row>
    <row r="375" spans="9:9" x14ac:dyDescent="0.25">
      <c r="I375" s="46"/>
    </row>
    <row r="376" spans="9:9" x14ac:dyDescent="0.25">
      <c r="I376" s="46"/>
    </row>
    <row r="377" spans="9:9" x14ac:dyDescent="0.25">
      <c r="I377" s="46"/>
    </row>
    <row r="378" spans="9:9" x14ac:dyDescent="0.25">
      <c r="I378" s="46"/>
    </row>
    <row r="379" spans="9:9" x14ac:dyDescent="0.25">
      <c r="I379" s="46"/>
    </row>
    <row r="380" spans="9:9" x14ac:dyDescent="0.25">
      <c r="I380" s="46"/>
    </row>
    <row r="381" spans="9:9" x14ac:dyDescent="0.25">
      <c r="I381" s="46"/>
    </row>
    <row r="382" spans="9:9" x14ac:dyDescent="0.25">
      <c r="I382" s="46"/>
    </row>
    <row r="383" spans="9:9" x14ac:dyDescent="0.25">
      <c r="I383" s="46"/>
    </row>
    <row r="384" spans="9:9" x14ac:dyDescent="0.25">
      <c r="I384" s="46"/>
    </row>
    <row r="385" spans="9:9" x14ac:dyDescent="0.25">
      <c r="I385" s="46"/>
    </row>
    <row r="386" spans="9:9" x14ac:dyDescent="0.25">
      <c r="I386" s="46"/>
    </row>
    <row r="387" spans="9:9" x14ac:dyDescent="0.25">
      <c r="I387" s="46"/>
    </row>
    <row r="388" spans="9:9" x14ac:dyDescent="0.25">
      <c r="I388" s="46"/>
    </row>
    <row r="389" spans="9:9" x14ac:dyDescent="0.25">
      <c r="I389" s="46"/>
    </row>
    <row r="390" spans="9:9" x14ac:dyDescent="0.25">
      <c r="I390" s="46"/>
    </row>
    <row r="391" spans="9:9" x14ac:dyDescent="0.25">
      <c r="I391" s="46"/>
    </row>
    <row r="392" spans="9:9" x14ac:dyDescent="0.25">
      <c r="I392" s="46"/>
    </row>
    <row r="393" spans="9:9" x14ac:dyDescent="0.25">
      <c r="I393" s="46"/>
    </row>
    <row r="394" spans="9:9" x14ac:dyDescent="0.25">
      <c r="I394" s="46"/>
    </row>
    <row r="395" spans="9:9" x14ac:dyDescent="0.25">
      <c r="I395" s="46"/>
    </row>
    <row r="396" spans="9:9" x14ac:dyDescent="0.25">
      <c r="I396" s="46"/>
    </row>
    <row r="397" spans="9:9" x14ac:dyDescent="0.25">
      <c r="I397" s="46"/>
    </row>
    <row r="398" spans="9:9" x14ac:dyDescent="0.25">
      <c r="I398" s="46"/>
    </row>
    <row r="399" spans="9:9" x14ac:dyDescent="0.25">
      <c r="I399" s="46"/>
    </row>
    <row r="400" spans="9:9" x14ac:dyDescent="0.25">
      <c r="I400" s="46"/>
    </row>
    <row r="401" spans="9:9" x14ac:dyDescent="0.25">
      <c r="I401" s="46"/>
    </row>
    <row r="402" spans="9:9" x14ac:dyDescent="0.25">
      <c r="I402" s="46"/>
    </row>
    <row r="403" spans="9:9" x14ac:dyDescent="0.25">
      <c r="I403" s="46"/>
    </row>
    <row r="404" spans="9:9" x14ac:dyDescent="0.25">
      <c r="I404" s="46"/>
    </row>
    <row r="405" spans="9:9" x14ac:dyDescent="0.25">
      <c r="I405" s="46"/>
    </row>
    <row r="406" spans="9:9" x14ac:dyDescent="0.25">
      <c r="I406" s="46"/>
    </row>
    <row r="407" spans="9:9" x14ac:dyDescent="0.25">
      <c r="I407" s="46"/>
    </row>
    <row r="408" spans="9:9" x14ac:dyDescent="0.25">
      <c r="I408" s="46"/>
    </row>
    <row r="409" spans="9:9" x14ac:dyDescent="0.25">
      <c r="I409" s="46"/>
    </row>
    <row r="410" spans="9:9" x14ac:dyDescent="0.25">
      <c r="I410" s="46"/>
    </row>
    <row r="411" spans="9:9" x14ac:dyDescent="0.25">
      <c r="I411" s="46"/>
    </row>
    <row r="412" spans="9:9" x14ac:dyDescent="0.25">
      <c r="I412" s="46"/>
    </row>
    <row r="413" spans="9:9" x14ac:dyDescent="0.25">
      <c r="I413" s="46"/>
    </row>
    <row r="414" spans="9:9" x14ac:dyDescent="0.25">
      <c r="I414" s="46"/>
    </row>
    <row r="415" spans="9:9" x14ac:dyDescent="0.25">
      <c r="I415" s="46"/>
    </row>
    <row r="416" spans="9:9" x14ac:dyDescent="0.25">
      <c r="I416" s="46"/>
    </row>
    <row r="417" spans="9:9" x14ac:dyDescent="0.25">
      <c r="I417" s="46"/>
    </row>
    <row r="418" spans="9:9" x14ac:dyDescent="0.25">
      <c r="I418" s="46"/>
    </row>
    <row r="419" spans="9:9" x14ac:dyDescent="0.25">
      <c r="I419" s="46"/>
    </row>
    <row r="420" spans="9:9" x14ac:dyDescent="0.25">
      <c r="I420" s="46"/>
    </row>
    <row r="421" spans="9:9" x14ac:dyDescent="0.25">
      <c r="I421" s="46"/>
    </row>
    <row r="422" spans="9:9" x14ac:dyDescent="0.25">
      <c r="I422" s="46"/>
    </row>
    <row r="423" spans="9:9" x14ac:dyDescent="0.25">
      <c r="I423" s="46"/>
    </row>
    <row r="424" spans="9:9" x14ac:dyDescent="0.25">
      <c r="I424" s="46"/>
    </row>
    <row r="425" spans="9:9" x14ac:dyDescent="0.25">
      <c r="I425" s="46"/>
    </row>
    <row r="426" spans="9:9" x14ac:dyDescent="0.25">
      <c r="I426" s="46"/>
    </row>
    <row r="427" spans="9:9" x14ac:dyDescent="0.25">
      <c r="I427" s="46"/>
    </row>
    <row r="428" spans="9:9" x14ac:dyDescent="0.25">
      <c r="I428" s="46"/>
    </row>
    <row r="429" spans="9:9" x14ac:dyDescent="0.25">
      <c r="I429" s="46"/>
    </row>
    <row r="430" spans="9:9" x14ac:dyDescent="0.25">
      <c r="I430" s="46"/>
    </row>
    <row r="431" spans="9:9" x14ac:dyDescent="0.25">
      <c r="I431" s="46"/>
    </row>
    <row r="432" spans="9:9" x14ac:dyDescent="0.25">
      <c r="I432" s="46"/>
    </row>
    <row r="433" spans="9:9" x14ac:dyDescent="0.25">
      <c r="I433" s="46"/>
    </row>
    <row r="434" spans="9:9" x14ac:dyDescent="0.25">
      <c r="I434" s="46"/>
    </row>
    <row r="435" spans="9:9" x14ac:dyDescent="0.25">
      <c r="I435" s="46"/>
    </row>
    <row r="436" spans="9:9" x14ac:dyDescent="0.25">
      <c r="I436" s="46"/>
    </row>
    <row r="437" spans="9:9" x14ac:dyDescent="0.25">
      <c r="I437" s="46"/>
    </row>
    <row r="438" spans="9:9" x14ac:dyDescent="0.25">
      <c r="I438" s="46"/>
    </row>
    <row r="439" spans="9:9" x14ac:dyDescent="0.25">
      <c r="I439" s="46"/>
    </row>
    <row r="440" spans="9:9" x14ac:dyDescent="0.25">
      <c r="I440" s="46"/>
    </row>
    <row r="441" spans="9:9" x14ac:dyDescent="0.25">
      <c r="I441" s="46"/>
    </row>
    <row r="442" spans="9:9" x14ac:dyDescent="0.25">
      <c r="I442" s="46"/>
    </row>
    <row r="443" spans="9:9" x14ac:dyDescent="0.25">
      <c r="I443" s="46"/>
    </row>
    <row r="444" spans="9:9" x14ac:dyDescent="0.25">
      <c r="I444" s="46"/>
    </row>
    <row r="445" spans="9:9" x14ac:dyDescent="0.25">
      <c r="I445" s="46"/>
    </row>
    <row r="446" spans="9:9" x14ac:dyDescent="0.25">
      <c r="I446" s="46"/>
    </row>
    <row r="447" spans="9:9" x14ac:dyDescent="0.25">
      <c r="I447" s="46"/>
    </row>
    <row r="448" spans="9:9" x14ac:dyDescent="0.25">
      <c r="I448" s="46"/>
    </row>
    <row r="449" spans="9:9" x14ac:dyDescent="0.25">
      <c r="I449" s="46"/>
    </row>
    <row r="450" spans="9:9" x14ac:dyDescent="0.25">
      <c r="I450" s="46"/>
    </row>
    <row r="451" spans="9:9" x14ac:dyDescent="0.25">
      <c r="I451" s="46"/>
    </row>
    <row r="452" spans="9:9" x14ac:dyDescent="0.25">
      <c r="I452" s="46"/>
    </row>
    <row r="453" spans="9:9" x14ac:dyDescent="0.25">
      <c r="I453" s="46"/>
    </row>
    <row r="454" spans="9:9" x14ac:dyDescent="0.25">
      <c r="I454" s="46"/>
    </row>
    <row r="455" spans="9:9" x14ac:dyDescent="0.25">
      <c r="I455" s="46"/>
    </row>
    <row r="456" spans="9:9" x14ac:dyDescent="0.25">
      <c r="I456" s="46"/>
    </row>
    <row r="457" spans="9:9" x14ac:dyDescent="0.25">
      <c r="I457" s="46"/>
    </row>
    <row r="458" spans="9:9" x14ac:dyDescent="0.25">
      <c r="I458" s="46"/>
    </row>
    <row r="459" spans="9:9" x14ac:dyDescent="0.25">
      <c r="I459" s="46"/>
    </row>
    <row r="460" spans="9:9" x14ac:dyDescent="0.25">
      <c r="I460" s="46"/>
    </row>
    <row r="461" spans="9:9" x14ac:dyDescent="0.25">
      <c r="I461" s="46"/>
    </row>
    <row r="462" spans="9:9" x14ac:dyDescent="0.25">
      <c r="I462" s="46"/>
    </row>
    <row r="463" spans="9:9" x14ac:dyDescent="0.25">
      <c r="I463" s="46"/>
    </row>
    <row r="464" spans="9:9" x14ac:dyDescent="0.25">
      <c r="I464" s="46"/>
    </row>
    <row r="465" spans="9:9" x14ac:dyDescent="0.25">
      <c r="I465" s="46"/>
    </row>
    <row r="466" spans="9:9" x14ac:dyDescent="0.25">
      <c r="I466" s="46"/>
    </row>
    <row r="467" spans="9:9" x14ac:dyDescent="0.25">
      <c r="I467" s="46"/>
    </row>
    <row r="468" spans="9:9" x14ac:dyDescent="0.25">
      <c r="I468" s="46"/>
    </row>
    <row r="469" spans="9:9" x14ac:dyDescent="0.25">
      <c r="I469" s="46"/>
    </row>
    <row r="470" spans="9:9" x14ac:dyDescent="0.25">
      <c r="I470" s="46"/>
    </row>
    <row r="471" spans="9:9" x14ac:dyDescent="0.25">
      <c r="I471" s="46"/>
    </row>
    <row r="472" spans="9:9" x14ac:dyDescent="0.25">
      <c r="I472" s="46"/>
    </row>
    <row r="473" spans="9:9" x14ac:dyDescent="0.25">
      <c r="I473" s="46"/>
    </row>
    <row r="474" spans="9:9" x14ac:dyDescent="0.25">
      <c r="I474" s="46"/>
    </row>
    <row r="475" spans="9:9" x14ac:dyDescent="0.25">
      <c r="I475" s="46"/>
    </row>
    <row r="476" spans="9:9" x14ac:dyDescent="0.25">
      <c r="I476" s="46"/>
    </row>
    <row r="477" spans="9:9" x14ac:dyDescent="0.25">
      <c r="I477" s="46"/>
    </row>
    <row r="478" spans="9:9" x14ac:dyDescent="0.25">
      <c r="I478" s="46"/>
    </row>
    <row r="479" spans="9:9" x14ac:dyDescent="0.25">
      <c r="I479" s="46"/>
    </row>
    <row r="480" spans="9:9" x14ac:dyDescent="0.25">
      <c r="I480" s="46"/>
    </row>
    <row r="481" spans="9:9" x14ac:dyDescent="0.25">
      <c r="I481" s="46"/>
    </row>
    <row r="482" spans="9:9" x14ac:dyDescent="0.25">
      <c r="I482" s="46"/>
    </row>
    <row r="483" spans="9:9" x14ac:dyDescent="0.25">
      <c r="I483" s="46"/>
    </row>
    <row r="484" spans="9:9" x14ac:dyDescent="0.25">
      <c r="I484" s="46"/>
    </row>
    <row r="485" spans="9:9" x14ac:dyDescent="0.25">
      <c r="I485" s="46"/>
    </row>
    <row r="486" spans="9:9" x14ac:dyDescent="0.25">
      <c r="I486" s="46"/>
    </row>
    <row r="487" spans="9:9" x14ac:dyDescent="0.25">
      <c r="I487" s="46"/>
    </row>
    <row r="488" spans="9:9" x14ac:dyDescent="0.25">
      <c r="I488" s="46"/>
    </row>
    <row r="489" spans="9:9" x14ac:dyDescent="0.25">
      <c r="I489" s="46"/>
    </row>
    <row r="490" spans="9:9" x14ac:dyDescent="0.25">
      <c r="I490" s="46"/>
    </row>
    <row r="491" spans="9:9" x14ac:dyDescent="0.25">
      <c r="I491" s="46"/>
    </row>
    <row r="492" spans="9:9" x14ac:dyDescent="0.25">
      <c r="I492" s="46"/>
    </row>
    <row r="493" spans="9:9" x14ac:dyDescent="0.25">
      <c r="I493" s="46"/>
    </row>
    <row r="494" spans="9:9" x14ac:dyDescent="0.25">
      <c r="I494" s="46"/>
    </row>
    <row r="495" spans="9:9" x14ac:dyDescent="0.25">
      <c r="I495" s="46"/>
    </row>
    <row r="496" spans="9:9" x14ac:dyDescent="0.25">
      <c r="I496" s="46"/>
    </row>
    <row r="497" spans="9:9" x14ac:dyDescent="0.25">
      <c r="I497" s="46"/>
    </row>
    <row r="498" spans="9:9" x14ac:dyDescent="0.25">
      <c r="I498" s="46"/>
    </row>
    <row r="499" spans="9:9" x14ac:dyDescent="0.25">
      <c r="I499" s="46"/>
    </row>
    <row r="500" spans="9:9" x14ac:dyDescent="0.25">
      <c r="I500" s="46"/>
    </row>
    <row r="501" spans="9:9" x14ac:dyDescent="0.25">
      <c r="I501" s="46"/>
    </row>
    <row r="502" spans="9:9" x14ac:dyDescent="0.25">
      <c r="I502" s="46"/>
    </row>
    <row r="503" spans="9:9" x14ac:dyDescent="0.25">
      <c r="I503" s="46"/>
    </row>
    <row r="504" spans="9:9" x14ac:dyDescent="0.25">
      <c r="I504" s="46"/>
    </row>
    <row r="505" spans="9:9" x14ac:dyDescent="0.25">
      <c r="I505" s="46"/>
    </row>
    <row r="506" spans="9:9" x14ac:dyDescent="0.25">
      <c r="I506" s="46"/>
    </row>
    <row r="507" spans="9:9" x14ac:dyDescent="0.25">
      <c r="I507" s="46"/>
    </row>
    <row r="508" spans="9:9" x14ac:dyDescent="0.25">
      <c r="I508" s="46"/>
    </row>
    <row r="509" spans="9:9" x14ac:dyDescent="0.25">
      <c r="I509" s="46"/>
    </row>
    <row r="510" spans="9:9" x14ac:dyDescent="0.25">
      <c r="I510" s="46"/>
    </row>
    <row r="511" spans="9:9" x14ac:dyDescent="0.25">
      <c r="I511" s="46"/>
    </row>
    <row r="512" spans="9:9" x14ac:dyDescent="0.25">
      <c r="I512" s="46"/>
    </row>
    <row r="513" spans="9:9" x14ac:dyDescent="0.25">
      <c r="I513" s="46"/>
    </row>
    <row r="514" spans="9:9" x14ac:dyDescent="0.25">
      <c r="I514" s="46"/>
    </row>
    <row r="515" spans="9:9" x14ac:dyDescent="0.25">
      <c r="I515" s="46"/>
    </row>
    <row r="516" spans="9:9" x14ac:dyDescent="0.25">
      <c r="I516" s="46"/>
    </row>
    <row r="517" spans="9:9" x14ac:dyDescent="0.25">
      <c r="I517" s="46"/>
    </row>
    <row r="518" spans="9:9" x14ac:dyDescent="0.25">
      <c r="I518" s="46"/>
    </row>
    <row r="519" spans="9:9" x14ac:dyDescent="0.25">
      <c r="I519" s="46"/>
    </row>
    <row r="520" spans="9:9" x14ac:dyDescent="0.25">
      <c r="I520" s="46"/>
    </row>
    <row r="521" spans="9:9" x14ac:dyDescent="0.25">
      <c r="I521" s="46"/>
    </row>
    <row r="522" spans="9:9" x14ac:dyDescent="0.25">
      <c r="I522" s="46"/>
    </row>
    <row r="523" spans="9:9" x14ac:dyDescent="0.25">
      <c r="I523" s="46"/>
    </row>
    <row r="524" spans="9:9" x14ac:dyDescent="0.25">
      <c r="I524" s="46"/>
    </row>
    <row r="525" spans="9:9" x14ac:dyDescent="0.25">
      <c r="I525" s="46"/>
    </row>
    <row r="526" spans="9:9" x14ac:dyDescent="0.25">
      <c r="I526" s="46"/>
    </row>
    <row r="527" spans="9:9" x14ac:dyDescent="0.25">
      <c r="I527" s="46"/>
    </row>
    <row r="528" spans="9:9" x14ac:dyDescent="0.25">
      <c r="I528" s="46"/>
    </row>
    <row r="529" spans="9:9" x14ac:dyDescent="0.25">
      <c r="I529" s="46"/>
    </row>
    <row r="530" spans="9:9" x14ac:dyDescent="0.25">
      <c r="I530" s="46"/>
    </row>
    <row r="531" spans="9:9" x14ac:dyDescent="0.25">
      <c r="I531" s="46"/>
    </row>
    <row r="532" spans="9:9" x14ac:dyDescent="0.25">
      <c r="I532" s="46"/>
    </row>
    <row r="533" spans="9:9" x14ac:dyDescent="0.25">
      <c r="I533" s="46"/>
    </row>
    <row r="534" spans="9:9" x14ac:dyDescent="0.25">
      <c r="I534" s="46"/>
    </row>
    <row r="535" spans="9:9" x14ac:dyDescent="0.25">
      <c r="I535" s="46"/>
    </row>
    <row r="536" spans="9:9" x14ac:dyDescent="0.25">
      <c r="I536" s="46"/>
    </row>
    <row r="537" spans="9:9" x14ac:dyDescent="0.25">
      <c r="I537" s="46"/>
    </row>
    <row r="538" spans="9:9" x14ac:dyDescent="0.25">
      <c r="I538" s="46"/>
    </row>
    <row r="539" spans="9:9" x14ac:dyDescent="0.25">
      <c r="I539" s="46"/>
    </row>
    <row r="540" spans="9:9" x14ac:dyDescent="0.25">
      <c r="I540" s="46"/>
    </row>
    <row r="541" spans="9:9" x14ac:dyDescent="0.25">
      <c r="I541" s="46"/>
    </row>
    <row r="542" spans="9:9" x14ac:dyDescent="0.25">
      <c r="I542" s="46"/>
    </row>
    <row r="543" spans="9:9" x14ac:dyDescent="0.25">
      <c r="I543" s="46"/>
    </row>
    <row r="544" spans="9:9" x14ac:dyDescent="0.25">
      <c r="I544" s="46"/>
    </row>
    <row r="545" spans="9:9" x14ac:dyDescent="0.25">
      <c r="I545" s="46"/>
    </row>
    <row r="546" spans="9:9" x14ac:dyDescent="0.25">
      <c r="I546" s="46"/>
    </row>
    <row r="547" spans="9:9" x14ac:dyDescent="0.25">
      <c r="I547" s="46"/>
    </row>
    <row r="548" spans="9:9" x14ac:dyDescent="0.25">
      <c r="I548" s="46"/>
    </row>
    <row r="549" spans="9:9" x14ac:dyDescent="0.25">
      <c r="I549" s="46"/>
    </row>
    <row r="550" spans="9:9" x14ac:dyDescent="0.25">
      <c r="I550" s="46"/>
    </row>
    <row r="551" spans="9:9" x14ac:dyDescent="0.25">
      <c r="I551" s="46"/>
    </row>
    <row r="552" spans="9:9" x14ac:dyDescent="0.25">
      <c r="I552" s="46"/>
    </row>
    <row r="553" spans="9:9" x14ac:dyDescent="0.25">
      <c r="I553" s="46"/>
    </row>
    <row r="554" spans="9:9" x14ac:dyDescent="0.25">
      <c r="I554" s="46"/>
    </row>
    <row r="555" spans="9:9" x14ac:dyDescent="0.25">
      <c r="I555" s="46"/>
    </row>
    <row r="556" spans="9:9" x14ac:dyDescent="0.25">
      <c r="I556" s="46"/>
    </row>
    <row r="557" spans="9:9" x14ac:dyDescent="0.25">
      <c r="I557" s="46"/>
    </row>
    <row r="558" spans="9:9" x14ac:dyDescent="0.25">
      <c r="I558" s="46"/>
    </row>
    <row r="559" spans="9:9" x14ac:dyDescent="0.25">
      <c r="I559" s="46"/>
    </row>
    <row r="560" spans="9:9" x14ac:dyDescent="0.25">
      <c r="I560" s="46"/>
    </row>
    <row r="561" spans="9:9" x14ac:dyDescent="0.25">
      <c r="I561" s="46"/>
    </row>
    <row r="562" spans="9:9" x14ac:dyDescent="0.25">
      <c r="I562" s="46"/>
    </row>
    <row r="563" spans="9:9" x14ac:dyDescent="0.25">
      <c r="I563" s="46"/>
    </row>
    <row r="564" spans="9:9" x14ac:dyDescent="0.25">
      <c r="I564" s="46"/>
    </row>
    <row r="565" spans="9:9" x14ac:dyDescent="0.25">
      <c r="I565" s="46"/>
    </row>
    <row r="566" spans="9:9" x14ac:dyDescent="0.25">
      <c r="I566" s="46"/>
    </row>
    <row r="567" spans="9:9" x14ac:dyDescent="0.25">
      <c r="I567" s="46"/>
    </row>
    <row r="568" spans="9:9" x14ac:dyDescent="0.25">
      <c r="I568" s="46"/>
    </row>
    <row r="569" spans="9:9" x14ac:dyDescent="0.25">
      <c r="I569" s="46"/>
    </row>
    <row r="570" spans="9:9" x14ac:dyDescent="0.25">
      <c r="I570" s="46"/>
    </row>
    <row r="571" spans="9:9" x14ac:dyDescent="0.25">
      <c r="I571" s="46"/>
    </row>
    <row r="572" spans="9:9" x14ac:dyDescent="0.25">
      <c r="I572" s="46"/>
    </row>
    <row r="573" spans="9:9" x14ac:dyDescent="0.25">
      <c r="I573" s="46"/>
    </row>
    <row r="574" spans="9:9" x14ac:dyDescent="0.25">
      <c r="I574" s="46"/>
    </row>
    <row r="575" spans="9:9" x14ac:dyDescent="0.25">
      <c r="I575" s="46"/>
    </row>
    <row r="576" spans="9:9" x14ac:dyDescent="0.25">
      <c r="I576" s="46"/>
    </row>
    <row r="577" spans="9:9" x14ac:dyDescent="0.25">
      <c r="I577" s="46"/>
    </row>
    <row r="578" spans="9:9" x14ac:dyDescent="0.25">
      <c r="I578" s="46"/>
    </row>
    <row r="579" spans="9:9" x14ac:dyDescent="0.25">
      <c r="I579" s="46"/>
    </row>
    <row r="580" spans="9:9" x14ac:dyDescent="0.25">
      <c r="I580" s="46"/>
    </row>
    <row r="581" spans="9:9" x14ac:dyDescent="0.25">
      <c r="I581" s="46"/>
    </row>
    <row r="582" spans="9:9" x14ac:dyDescent="0.25">
      <c r="I582" s="46"/>
    </row>
    <row r="583" spans="9:9" x14ac:dyDescent="0.25">
      <c r="I583" s="46"/>
    </row>
    <row r="584" spans="9:9" x14ac:dyDescent="0.25">
      <c r="I584" s="46"/>
    </row>
    <row r="585" spans="9:9" x14ac:dyDescent="0.25">
      <c r="I585" s="46"/>
    </row>
    <row r="586" spans="9:9" x14ac:dyDescent="0.25">
      <c r="I586" s="46"/>
    </row>
    <row r="587" spans="9:9" x14ac:dyDescent="0.25">
      <c r="I587" s="46"/>
    </row>
    <row r="588" spans="9:9" x14ac:dyDescent="0.25">
      <c r="I588" s="46"/>
    </row>
    <row r="589" spans="9:9" x14ac:dyDescent="0.25">
      <c r="I589" s="46"/>
    </row>
    <row r="590" spans="9:9" x14ac:dyDescent="0.25">
      <c r="I590" s="46"/>
    </row>
    <row r="591" spans="9:9" x14ac:dyDescent="0.25">
      <c r="I591" s="46"/>
    </row>
    <row r="592" spans="9:9" x14ac:dyDescent="0.25">
      <c r="I592" s="46"/>
    </row>
    <row r="593" spans="9:9" x14ac:dyDescent="0.25">
      <c r="I593" s="46"/>
    </row>
    <row r="594" spans="9:9" x14ac:dyDescent="0.25">
      <c r="I594" s="46"/>
    </row>
    <row r="595" spans="9:9" x14ac:dyDescent="0.25">
      <c r="I595" s="46"/>
    </row>
    <row r="596" spans="9:9" x14ac:dyDescent="0.25">
      <c r="I596" s="46"/>
    </row>
    <row r="597" spans="9:9" x14ac:dyDescent="0.25">
      <c r="I597" s="46"/>
    </row>
    <row r="598" spans="9:9" x14ac:dyDescent="0.25">
      <c r="I598" s="46"/>
    </row>
    <row r="599" spans="9:9" x14ac:dyDescent="0.25">
      <c r="I599" s="46"/>
    </row>
    <row r="600" spans="9:9" x14ac:dyDescent="0.25">
      <c r="I600" s="46"/>
    </row>
    <row r="601" spans="9:9" x14ac:dyDescent="0.25">
      <c r="I601" s="46"/>
    </row>
    <row r="602" spans="9:9" x14ac:dyDescent="0.25">
      <c r="I602" s="46"/>
    </row>
    <row r="603" spans="9:9" x14ac:dyDescent="0.25">
      <c r="I603" s="46"/>
    </row>
    <row r="604" spans="9:9" x14ac:dyDescent="0.25">
      <c r="I604" s="46"/>
    </row>
    <row r="605" spans="9:9" x14ac:dyDescent="0.25">
      <c r="I605" s="46"/>
    </row>
    <row r="606" spans="9:9" x14ac:dyDescent="0.25">
      <c r="I606" s="46"/>
    </row>
    <row r="607" spans="9:9" x14ac:dyDescent="0.25">
      <c r="I607" s="46"/>
    </row>
    <row r="608" spans="9:9" x14ac:dyDescent="0.25">
      <c r="I608" s="46"/>
    </row>
    <row r="609" spans="9:9" x14ac:dyDescent="0.25">
      <c r="I609" s="46"/>
    </row>
    <row r="610" spans="9:9" x14ac:dyDescent="0.25">
      <c r="I610" s="46"/>
    </row>
    <row r="611" spans="9:9" x14ac:dyDescent="0.25">
      <c r="I611" s="46"/>
    </row>
    <row r="612" spans="9:9" x14ac:dyDescent="0.25">
      <c r="I612" s="46"/>
    </row>
    <row r="613" spans="9:9" x14ac:dyDescent="0.25">
      <c r="I613" s="46"/>
    </row>
    <row r="614" spans="9:9" x14ac:dyDescent="0.25">
      <c r="I614" s="46"/>
    </row>
    <row r="615" spans="9:9" x14ac:dyDescent="0.25">
      <c r="I615" s="46"/>
    </row>
    <row r="616" spans="9:9" x14ac:dyDescent="0.25">
      <c r="I616" s="46"/>
    </row>
    <row r="617" spans="9:9" x14ac:dyDescent="0.25">
      <c r="I617" s="46"/>
    </row>
    <row r="618" spans="9:9" x14ac:dyDescent="0.25">
      <c r="I618" s="46"/>
    </row>
    <row r="619" spans="9:9" x14ac:dyDescent="0.25">
      <c r="I619" s="46"/>
    </row>
    <row r="620" spans="9:9" x14ac:dyDescent="0.25">
      <c r="I620" s="46"/>
    </row>
    <row r="621" spans="9:9" x14ac:dyDescent="0.25">
      <c r="I621" s="46"/>
    </row>
    <row r="622" spans="9:9" x14ac:dyDescent="0.25">
      <c r="I622" s="46"/>
    </row>
    <row r="623" spans="9:9" x14ac:dyDescent="0.25">
      <c r="I623" s="46"/>
    </row>
    <row r="624" spans="9:9" x14ac:dyDescent="0.25">
      <c r="I624" s="46"/>
    </row>
    <row r="625" spans="9:9" x14ac:dyDescent="0.25">
      <c r="I625" s="46"/>
    </row>
    <row r="626" spans="9:9" x14ac:dyDescent="0.25">
      <c r="I626" s="46"/>
    </row>
    <row r="627" spans="9:9" x14ac:dyDescent="0.25">
      <c r="I627" s="46"/>
    </row>
    <row r="628" spans="9:9" x14ac:dyDescent="0.25">
      <c r="I628" s="46"/>
    </row>
    <row r="629" spans="9:9" x14ac:dyDescent="0.25">
      <c r="I629" s="46"/>
    </row>
    <row r="630" spans="9:9" x14ac:dyDescent="0.25">
      <c r="I630" s="46"/>
    </row>
    <row r="631" spans="9:9" x14ac:dyDescent="0.25">
      <c r="I631" s="46"/>
    </row>
    <row r="632" spans="9:9" x14ac:dyDescent="0.25">
      <c r="I632" s="46"/>
    </row>
    <row r="633" spans="9:9" x14ac:dyDescent="0.25">
      <c r="I633" s="46"/>
    </row>
    <row r="634" spans="9:9" x14ac:dyDescent="0.25">
      <c r="I634" s="46"/>
    </row>
    <row r="635" spans="9:9" x14ac:dyDescent="0.25">
      <c r="I635" s="46"/>
    </row>
    <row r="636" spans="9:9" x14ac:dyDescent="0.25">
      <c r="I636" s="46"/>
    </row>
    <row r="637" spans="9:9" x14ac:dyDescent="0.25">
      <c r="I637" s="46"/>
    </row>
    <row r="638" spans="9:9" x14ac:dyDescent="0.25">
      <c r="I638" s="46"/>
    </row>
    <row r="639" spans="9:9" x14ac:dyDescent="0.25">
      <c r="I639" s="46"/>
    </row>
    <row r="640" spans="9:9" x14ac:dyDescent="0.25">
      <c r="I640" s="46"/>
    </row>
    <row r="641" spans="9:9" x14ac:dyDescent="0.25">
      <c r="I641" s="46"/>
    </row>
    <row r="642" spans="9:9" x14ac:dyDescent="0.25">
      <c r="I642" s="46"/>
    </row>
    <row r="643" spans="9:9" x14ac:dyDescent="0.25">
      <c r="I643" s="46"/>
    </row>
    <row r="644" spans="9:9" x14ac:dyDescent="0.25">
      <c r="I644" s="46"/>
    </row>
    <row r="645" spans="9:9" x14ac:dyDescent="0.25">
      <c r="I645" s="46"/>
    </row>
    <row r="646" spans="9:9" x14ac:dyDescent="0.25">
      <c r="I646" s="46"/>
    </row>
    <row r="647" spans="9:9" x14ac:dyDescent="0.25">
      <c r="I647" s="46"/>
    </row>
    <row r="648" spans="9:9" x14ac:dyDescent="0.25">
      <c r="I648" s="46"/>
    </row>
    <row r="649" spans="9:9" x14ac:dyDescent="0.25">
      <c r="I649" s="46"/>
    </row>
    <row r="650" spans="9:9" x14ac:dyDescent="0.25">
      <c r="I650" s="46"/>
    </row>
    <row r="651" spans="9:9" x14ac:dyDescent="0.25">
      <c r="I651" s="46"/>
    </row>
    <row r="652" spans="9:9" x14ac:dyDescent="0.25">
      <c r="I652" s="46"/>
    </row>
    <row r="653" spans="9:9" x14ac:dyDescent="0.25">
      <c r="I653" s="46"/>
    </row>
    <row r="654" spans="9:9" x14ac:dyDescent="0.25">
      <c r="I654" s="46"/>
    </row>
    <row r="655" spans="9:9" x14ac:dyDescent="0.25">
      <c r="I655" s="46"/>
    </row>
    <row r="656" spans="9:9" x14ac:dyDescent="0.25">
      <c r="I656" s="46"/>
    </row>
    <row r="657" spans="9:9" x14ac:dyDescent="0.25">
      <c r="I657" s="46"/>
    </row>
    <row r="658" spans="9:9" x14ac:dyDescent="0.25">
      <c r="I658" s="46"/>
    </row>
    <row r="659" spans="9:9" x14ac:dyDescent="0.25">
      <c r="I659" s="46"/>
    </row>
    <row r="660" spans="9:9" x14ac:dyDescent="0.25">
      <c r="I660" s="46"/>
    </row>
    <row r="661" spans="9:9" x14ac:dyDescent="0.25">
      <c r="I661" s="46"/>
    </row>
    <row r="662" spans="9:9" x14ac:dyDescent="0.25">
      <c r="I662" s="46"/>
    </row>
    <row r="663" spans="9:9" x14ac:dyDescent="0.25">
      <c r="I663" s="46"/>
    </row>
    <row r="664" spans="9:9" x14ac:dyDescent="0.25">
      <c r="I664" s="46"/>
    </row>
    <row r="665" spans="9:9" x14ac:dyDescent="0.25">
      <c r="I665" s="46"/>
    </row>
    <row r="666" spans="9:9" x14ac:dyDescent="0.25">
      <c r="I666" s="46"/>
    </row>
    <row r="667" spans="9:9" x14ac:dyDescent="0.25">
      <c r="I667" s="46"/>
    </row>
    <row r="668" spans="9:9" x14ac:dyDescent="0.25">
      <c r="I668" s="46"/>
    </row>
    <row r="669" spans="9:9" x14ac:dyDescent="0.25">
      <c r="I669" s="46"/>
    </row>
    <row r="670" spans="9:9" x14ac:dyDescent="0.25">
      <c r="I670" s="46"/>
    </row>
    <row r="671" spans="9:9" x14ac:dyDescent="0.25">
      <c r="I671" s="46"/>
    </row>
    <row r="672" spans="9:9" x14ac:dyDescent="0.25">
      <c r="I672" s="46"/>
    </row>
    <row r="673" spans="9:9" x14ac:dyDescent="0.25">
      <c r="I673" s="46"/>
    </row>
    <row r="674" spans="9:9" x14ac:dyDescent="0.25">
      <c r="I674" s="46"/>
    </row>
    <row r="675" spans="9:9" x14ac:dyDescent="0.25">
      <c r="I675" s="46"/>
    </row>
    <row r="676" spans="9:9" x14ac:dyDescent="0.25">
      <c r="I676" s="46"/>
    </row>
    <row r="677" spans="9:9" x14ac:dyDescent="0.25">
      <c r="I677" s="46"/>
    </row>
    <row r="678" spans="9:9" x14ac:dyDescent="0.25">
      <c r="I678" s="46"/>
    </row>
    <row r="679" spans="9:9" x14ac:dyDescent="0.25">
      <c r="I679" s="46"/>
    </row>
    <row r="680" spans="9:9" x14ac:dyDescent="0.25">
      <c r="I680" s="46"/>
    </row>
    <row r="681" spans="9:9" x14ac:dyDescent="0.25">
      <c r="I681" s="46"/>
    </row>
    <row r="682" spans="9:9" x14ac:dyDescent="0.25">
      <c r="I682" s="46"/>
    </row>
    <row r="683" spans="9:9" x14ac:dyDescent="0.25">
      <c r="I683" s="46"/>
    </row>
    <row r="684" spans="9:9" x14ac:dyDescent="0.25">
      <c r="I684" s="46"/>
    </row>
    <row r="685" spans="9:9" x14ac:dyDescent="0.25">
      <c r="I685" s="46"/>
    </row>
    <row r="686" spans="9:9" x14ac:dyDescent="0.25">
      <c r="I686" s="46"/>
    </row>
    <row r="687" spans="9:9" x14ac:dyDescent="0.25">
      <c r="I687" s="46"/>
    </row>
    <row r="688" spans="9:9" x14ac:dyDescent="0.25">
      <c r="I688" s="46"/>
    </row>
    <row r="689" spans="9:9" x14ac:dyDescent="0.25">
      <c r="I689" s="46"/>
    </row>
    <row r="690" spans="9:9" x14ac:dyDescent="0.25">
      <c r="I690" s="46"/>
    </row>
    <row r="691" spans="9:9" x14ac:dyDescent="0.25">
      <c r="I691" s="46"/>
    </row>
    <row r="692" spans="9:9" x14ac:dyDescent="0.25">
      <c r="I692" s="46"/>
    </row>
    <row r="693" spans="9:9" x14ac:dyDescent="0.25">
      <c r="I693" s="46"/>
    </row>
    <row r="694" spans="9:9" x14ac:dyDescent="0.25">
      <c r="I694" s="46"/>
    </row>
    <row r="695" spans="9:9" x14ac:dyDescent="0.25">
      <c r="I695" s="46"/>
    </row>
    <row r="696" spans="9:9" x14ac:dyDescent="0.25">
      <c r="I696" s="46"/>
    </row>
    <row r="697" spans="9:9" x14ac:dyDescent="0.25">
      <c r="I697" s="46"/>
    </row>
    <row r="698" spans="9:9" x14ac:dyDescent="0.25">
      <c r="I698" s="46"/>
    </row>
    <row r="699" spans="9:9" x14ac:dyDescent="0.25">
      <c r="I699" s="46"/>
    </row>
    <row r="700" spans="9:9" x14ac:dyDescent="0.25">
      <c r="I700" s="46"/>
    </row>
    <row r="701" spans="9:9" x14ac:dyDescent="0.25">
      <c r="I701" s="46"/>
    </row>
    <row r="702" spans="9:9" x14ac:dyDescent="0.25">
      <c r="I702" s="46"/>
    </row>
    <row r="703" spans="9:9" x14ac:dyDescent="0.25">
      <c r="I703" s="46"/>
    </row>
    <row r="704" spans="9:9" x14ac:dyDescent="0.25">
      <c r="I704" s="46"/>
    </row>
    <row r="705" spans="9:9" x14ac:dyDescent="0.25">
      <c r="I705" s="46"/>
    </row>
    <row r="706" spans="9:9" x14ac:dyDescent="0.25">
      <c r="I706" s="46"/>
    </row>
    <row r="707" spans="9:9" x14ac:dyDescent="0.25">
      <c r="I707" s="46"/>
    </row>
    <row r="708" spans="9:9" x14ac:dyDescent="0.25">
      <c r="I708" s="46"/>
    </row>
    <row r="709" spans="9:9" x14ac:dyDescent="0.25">
      <c r="I709" s="46"/>
    </row>
    <row r="710" spans="9:9" x14ac:dyDescent="0.25">
      <c r="I710" s="46"/>
    </row>
    <row r="711" spans="9:9" x14ac:dyDescent="0.25">
      <c r="I711" s="46"/>
    </row>
    <row r="712" spans="9:9" x14ac:dyDescent="0.25">
      <c r="I712" s="46"/>
    </row>
    <row r="713" spans="9:9" x14ac:dyDescent="0.25">
      <c r="I713" s="46"/>
    </row>
    <row r="714" spans="9:9" x14ac:dyDescent="0.25">
      <c r="I714" s="46"/>
    </row>
    <row r="715" spans="9:9" x14ac:dyDescent="0.25">
      <c r="I715" s="46"/>
    </row>
    <row r="716" spans="9:9" x14ac:dyDescent="0.25">
      <c r="I716" s="46"/>
    </row>
    <row r="717" spans="9:9" x14ac:dyDescent="0.25">
      <c r="I717" s="46"/>
    </row>
    <row r="718" spans="9:9" x14ac:dyDescent="0.25">
      <c r="I718" s="46"/>
    </row>
    <row r="719" spans="9:9" x14ac:dyDescent="0.25">
      <c r="I719" s="46"/>
    </row>
    <row r="720" spans="9:9" x14ac:dyDescent="0.25">
      <c r="I720" s="46"/>
    </row>
    <row r="721" spans="9:9" x14ac:dyDescent="0.25">
      <c r="I721" s="46"/>
    </row>
    <row r="722" spans="9:9" x14ac:dyDescent="0.25">
      <c r="I722" s="46"/>
    </row>
    <row r="723" spans="9:9" x14ac:dyDescent="0.25">
      <c r="I723" s="46"/>
    </row>
    <row r="724" spans="9:9" x14ac:dyDescent="0.25">
      <c r="I724" s="46"/>
    </row>
    <row r="725" spans="9:9" x14ac:dyDescent="0.25">
      <c r="I725" s="46"/>
    </row>
    <row r="726" spans="9:9" x14ac:dyDescent="0.25">
      <c r="I726" s="46"/>
    </row>
    <row r="727" spans="9:9" x14ac:dyDescent="0.25">
      <c r="I727" s="46"/>
    </row>
    <row r="728" spans="9:9" x14ac:dyDescent="0.25">
      <c r="I728" s="46"/>
    </row>
    <row r="729" spans="9:9" x14ac:dyDescent="0.25">
      <c r="I729" s="46"/>
    </row>
    <row r="730" spans="9:9" x14ac:dyDescent="0.25">
      <c r="I730" s="46"/>
    </row>
    <row r="731" spans="9:9" x14ac:dyDescent="0.25">
      <c r="I731" s="46"/>
    </row>
    <row r="732" spans="9:9" x14ac:dyDescent="0.25">
      <c r="I732" s="46"/>
    </row>
    <row r="733" spans="9:9" x14ac:dyDescent="0.25">
      <c r="I733" s="46"/>
    </row>
    <row r="734" spans="9:9" x14ac:dyDescent="0.25">
      <c r="I734" s="46"/>
    </row>
    <row r="735" spans="9:9" x14ac:dyDescent="0.25">
      <c r="I735" s="46"/>
    </row>
    <row r="736" spans="9:9" x14ac:dyDescent="0.25">
      <c r="I736" s="46"/>
    </row>
    <row r="737" spans="9:9" x14ac:dyDescent="0.25">
      <c r="I737" s="46"/>
    </row>
    <row r="738" spans="9:9" x14ac:dyDescent="0.25">
      <c r="I738" s="46"/>
    </row>
    <row r="739" spans="9:9" x14ac:dyDescent="0.25">
      <c r="I739" s="46"/>
    </row>
    <row r="740" spans="9:9" x14ac:dyDescent="0.25">
      <c r="I740" s="46"/>
    </row>
    <row r="741" spans="9:9" x14ac:dyDescent="0.25">
      <c r="I741" s="46"/>
    </row>
    <row r="742" spans="9:9" x14ac:dyDescent="0.25">
      <c r="I742" s="46"/>
    </row>
    <row r="743" spans="9:9" x14ac:dyDescent="0.25">
      <c r="I743" s="46"/>
    </row>
    <row r="744" spans="9:9" x14ac:dyDescent="0.25">
      <c r="I744" s="46"/>
    </row>
    <row r="745" spans="9:9" x14ac:dyDescent="0.25">
      <c r="I745" s="46"/>
    </row>
    <row r="746" spans="9:9" x14ac:dyDescent="0.25">
      <c r="I746" s="46"/>
    </row>
    <row r="747" spans="9:9" x14ac:dyDescent="0.25">
      <c r="I747" s="46"/>
    </row>
    <row r="748" spans="9:9" x14ac:dyDescent="0.25">
      <c r="I748" s="46"/>
    </row>
    <row r="749" spans="9:9" x14ac:dyDescent="0.25">
      <c r="I749" s="46"/>
    </row>
    <row r="750" spans="9:9" x14ac:dyDescent="0.25">
      <c r="I750" s="46"/>
    </row>
    <row r="751" spans="9:9" x14ac:dyDescent="0.25">
      <c r="I751" s="46"/>
    </row>
    <row r="752" spans="9:9" x14ac:dyDescent="0.25">
      <c r="I752" s="46"/>
    </row>
    <row r="753" spans="9:9" x14ac:dyDescent="0.25">
      <c r="I753" s="46"/>
    </row>
    <row r="754" spans="9:9" x14ac:dyDescent="0.25">
      <c r="I754" s="46"/>
    </row>
    <row r="755" spans="9:9" x14ac:dyDescent="0.25">
      <c r="I755" s="46"/>
    </row>
    <row r="756" spans="9:9" x14ac:dyDescent="0.25">
      <c r="I756" s="46"/>
    </row>
    <row r="757" spans="9:9" x14ac:dyDescent="0.25">
      <c r="I757" s="46"/>
    </row>
    <row r="758" spans="9:9" x14ac:dyDescent="0.25">
      <c r="I758" s="46"/>
    </row>
    <row r="759" spans="9:9" x14ac:dyDescent="0.25">
      <c r="I759" s="46"/>
    </row>
    <row r="760" spans="9:9" x14ac:dyDescent="0.25">
      <c r="I760" s="46"/>
    </row>
    <row r="761" spans="9:9" x14ac:dyDescent="0.25">
      <c r="I761" s="46"/>
    </row>
    <row r="762" spans="9:9" x14ac:dyDescent="0.25">
      <c r="I762" s="46"/>
    </row>
    <row r="763" spans="9:9" x14ac:dyDescent="0.25">
      <c r="I763" s="46"/>
    </row>
    <row r="764" spans="9:9" x14ac:dyDescent="0.25">
      <c r="I764" s="46"/>
    </row>
    <row r="765" spans="9:9" x14ac:dyDescent="0.25">
      <c r="I765" s="46"/>
    </row>
    <row r="766" spans="9:9" x14ac:dyDescent="0.25">
      <c r="I766" s="46"/>
    </row>
    <row r="767" spans="9:9" x14ac:dyDescent="0.25">
      <c r="I767" s="46"/>
    </row>
    <row r="768" spans="9:9" x14ac:dyDescent="0.25">
      <c r="I768" s="46"/>
    </row>
    <row r="769" spans="9:9" x14ac:dyDescent="0.25">
      <c r="I769" s="46"/>
    </row>
    <row r="770" spans="9:9" x14ac:dyDescent="0.25">
      <c r="I770" s="46"/>
    </row>
    <row r="771" spans="9:9" x14ac:dyDescent="0.25">
      <c r="I771" s="46"/>
    </row>
    <row r="772" spans="9:9" x14ac:dyDescent="0.25">
      <c r="I772" s="46"/>
    </row>
    <row r="773" spans="9:9" x14ac:dyDescent="0.25">
      <c r="I773" s="46"/>
    </row>
    <row r="774" spans="9:9" x14ac:dyDescent="0.25">
      <c r="I774" s="46"/>
    </row>
    <row r="775" spans="9:9" x14ac:dyDescent="0.25">
      <c r="I775" s="46"/>
    </row>
    <row r="776" spans="9:9" x14ac:dyDescent="0.25">
      <c r="I776" s="46"/>
    </row>
    <row r="777" spans="9:9" x14ac:dyDescent="0.25">
      <c r="I777" s="46"/>
    </row>
    <row r="778" spans="9:9" x14ac:dyDescent="0.25">
      <c r="I778" s="46"/>
    </row>
    <row r="779" spans="9:9" x14ac:dyDescent="0.25">
      <c r="I779" s="46"/>
    </row>
    <row r="780" spans="9:9" x14ac:dyDescent="0.25">
      <c r="I780" s="46"/>
    </row>
    <row r="781" spans="9:9" x14ac:dyDescent="0.25">
      <c r="I781" s="46"/>
    </row>
    <row r="782" spans="9:9" x14ac:dyDescent="0.25">
      <c r="I782" s="46"/>
    </row>
    <row r="783" spans="9:9" x14ac:dyDescent="0.25">
      <c r="I783" s="46"/>
    </row>
    <row r="784" spans="9:9" x14ac:dyDescent="0.25">
      <c r="I784" s="46"/>
    </row>
    <row r="785" spans="9:9" x14ac:dyDescent="0.25">
      <c r="I785" s="46"/>
    </row>
    <row r="786" spans="9:9" x14ac:dyDescent="0.25">
      <c r="I786" s="46"/>
    </row>
    <row r="787" spans="9:9" x14ac:dyDescent="0.25">
      <c r="I787" s="46"/>
    </row>
    <row r="788" spans="9:9" x14ac:dyDescent="0.25">
      <c r="I788" s="46"/>
    </row>
    <row r="789" spans="9:9" x14ac:dyDescent="0.25">
      <c r="I789" s="46"/>
    </row>
    <row r="790" spans="9:9" x14ac:dyDescent="0.25">
      <c r="I790" s="46"/>
    </row>
    <row r="791" spans="9:9" x14ac:dyDescent="0.25">
      <c r="I791" s="46"/>
    </row>
    <row r="792" spans="9:9" x14ac:dyDescent="0.25">
      <c r="I792" s="46"/>
    </row>
    <row r="793" spans="9:9" x14ac:dyDescent="0.25">
      <c r="I793" s="46"/>
    </row>
    <row r="794" spans="9:9" x14ac:dyDescent="0.25">
      <c r="I794" s="46"/>
    </row>
    <row r="795" spans="9:9" x14ac:dyDescent="0.25">
      <c r="I795" s="46"/>
    </row>
    <row r="796" spans="9:9" x14ac:dyDescent="0.25">
      <c r="I796" s="46"/>
    </row>
    <row r="797" spans="9:9" x14ac:dyDescent="0.25">
      <c r="I797" s="46"/>
    </row>
    <row r="798" spans="9:9" x14ac:dyDescent="0.25">
      <c r="I798" s="46"/>
    </row>
    <row r="799" spans="9:9" x14ac:dyDescent="0.25">
      <c r="I799" s="46"/>
    </row>
    <row r="800" spans="9:9" x14ac:dyDescent="0.25">
      <c r="I800" s="46"/>
    </row>
    <row r="801" spans="1:9" x14ac:dyDescent="0.25">
      <c r="I801" s="46"/>
    </row>
    <row r="802" spans="1:9" x14ac:dyDescent="0.25">
      <c r="I802" s="46"/>
    </row>
    <row r="803" spans="1:9" x14ac:dyDescent="0.25">
      <c r="I803" s="46"/>
    </row>
    <row r="804" spans="1:9" x14ac:dyDescent="0.25">
      <c r="I804" s="46"/>
    </row>
    <row r="805" spans="1:9" x14ac:dyDescent="0.25">
      <c r="I805" s="46"/>
    </row>
    <row r="806" spans="1:9" x14ac:dyDescent="0.25">
      <c r="F806" s="44"/>
      <c r="G806" s="44"/>
      <c r="H806" s="44"/>
      <c r="I806" s="46"/>
    </row>
    <row r="807" spans="1:9" x14ac:dyDescent="0.25">
      <c r="A807" s="44"/>
      <c r="B807" s="45"/>
      <c r="C807" s="45"/>
      <c r="D807" s="44"/>
      <c r="E807" s="44"/>
      <c r="I807" s="44"/>
    </row>
  </sheetData>
  <sheetProtection algorithmName="SHA-512" hashValue="lxOSZNtMoguNRYw6w9OG7ih0u3D6BeNfUC5qS+0OsIEkL/rrIH06uQwU6rQKRbSaAxzgZjEuvHy1LTd9VYpZ8w==" saltValue="z4ikmsDKHfDQfL2oOntlUw==" spinCount="100000" sheet="1" objects="1" scenarios="1" selectLockedCells="1" selectUnlockedCells="1"/>
  <mergeCells count="2">
    <mergeCell ref="A3:E3"/>
    <mergeCell ref="F3:H3"/>
  </mergeCells>
  <dataValidations count="2">
    <dataValidation allowBlank="1" showInputMessage="1" showErrorMessage="1" errorTitle="Klaida" error="Skaičius turi būti didesnis nei 0" promptTitle="Duomenų įvedimas" prompt="Įveskite sumą kurią investuosite iškart" sqref="D5" xr:uid="{56AB43B3-00E0-4100-BC41-86557354FBF3}"/>
    <dataValidation type="date" allowBlank="1" showInputMessage="1" showErrorMessage="1" errorTitle="Bloga data" error="Netinkama pražios data" sqref="D8" xr:uid="{527803F4-46B6-4B65-8CB5-627BB8BDBDC8}">
      <formula1>45261</formula1>
      <formula2>45658</formula2>
    </dataValidation>
  </dataValidations>
  <printOptions horizontalCentered="1"/>
  <pageMargins left="0.5" right="0.5" top="0.5" bottom="0.5" header="0.25" footer="0.25"/>
  <pageSetup scale="99" fitToHeight="0" orientation="portrait" r:id="rId1"/>
  <headerFooter differentFirst="1" scaleWithDoc="0">
    <firstFooter>&amp;R&amp;8Page &amp;P of &amp;N</first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62DBA89-3C67-4CEA-BF0B-DBA7E2C49759}">
            <xm:f>MOD($A807,Paskola_VP!$B$11)=0</xm:f>
            <x14:dxf>
              <border>
                <bottom style="thin">
                  <color theme="0" tint="-0.34998626667073579"/>
                </bottom>
                <vertical/>
                <horizontal/>
              </border>
            </x14:dxf>
          </x14:cfRule>
          <xm:sqref>A807:E807</xm:sqref>
        </x14:conditionalFormatting>
        <x14:conditionalFormatting xmlns:xm="http://schemas.microsoft.com/office/excel/2006/main">
          <x14:cfRule type="expression" priority="2" id="{2996FDC1-A6DC-46B5-AD98-7A6E85C885B3}">
            <xm:f>MOD($A807,Paskola_VP!$B$11)=0</xm:f>
            <x14:dxf>
              <border>
                <bottom style="thin">
                  <color theme="0" tint="-0.34998626667073579"/>
                </bottom>
                <vertical/>
                <horizontal/>
              </border>
            </x14:dxf>
          </x14:cfRule>
          <xm:sqref>F806:H806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37973863-5056-4D47-A667-8190D74974FF}">
          <x14:formula1>
            <xm:f>Paskola_VP!$A$2:$A$10</xm:f>
          </x14:formula1>
          <xm:sqref>D9</xm:sqref>
        </x14:dataValidation>
        <x14:dataValidation type="list" showInputMessage="1" showErrorMessage="1" xr:uid="{D51502AF-E307-464C-9E1D-ADB6760569CE}">
          <x14:formula1>
            <xm:f>Paskola_VP!$A$2:$A$10</xm:f>
          </x14:formula1>
          <xm:sqref>D11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3C40-AB68-4E0A-BC16-2284C0277038}">
  <sheetPr codeName="Sheet5"/>
  <dimension ref="A1:E24"/>
  <sheetViews>
    <sheetView topLeftCell="F1" workbookViewId="0">
      <selection activeCell="E1" sqref="A1:E1048576"/>
    </sheetView>
  </sheetViews>
  <sheetFormatPr defaultColWidth="8.88671875" defaultRowHeight="13.2" x14ac:dyDescent="0.25"/>
  <cols>
    <col min="1" max="1" width="28.5546875" style="42" hidden="1" customWidth="1"/>
    <col min="2" max="2" width="15.109375" style="42" hidden="1" customWidth="1"/>
    <col min="3" max="5" width="8.88671875" style="42" hidden="1" customWidth="1"/>
    <col min="6" max="6" width="8.88671875" style="42" customWidth="1"/>
    <col min="7" max="16384" width="8.88671875" style="42"/>
  </cols>
  <sheetData>
    <row r="1" spans="1:5" ht="26.4" x14ac:dyDescent="0.25">
      <c r="A1" s="81" t="s">
        <v>34</v>
      </c>
      <c r="B1" s="81" t="s">
        <v>35</v>
      </c>
      <c r="C1" s="43"/>
      <c r="D1" s="48"/>
      <c r="E1" s="43"/>
    </row>
    <row r="2" spans="1:5" x14ac:dyDescent="0.25">
      <c r="A2" s="43" t="s">
        <v>8</v>
      </c>
      <c r="B2" s="43">
        <v>1</v>
      </c>
      <c r="C2" s="43"/>
      <c r="D2" s="43"/>
      <c r="E2" s="43"/>
    </row>
    <row r="3" spans="1:5" x14ac:dyDescent="0.25">
      <c r="A3" s="43" t="s">
        <v>9</v>
      </c>
      <c r="B3" s="43">
        <v>2</v>
      </c>
      <c r="C3" s="43"/>
      <c r="D3" s="43"/>
      <c r="E3" s="43"/>
    </row>
    <row r="4" spans="1:5" x14ac:dyDescent="0.25">
      <c r="A4" s="43" t="s">
        <v>10</v>
      </c>
      <c r="B4" s="43">
        <v>4</v>
      </c>
      <c r="C4" s="43"/>
      <c r="D4" s="43"/>
      <c r="E4" s="43"/>
    </row>
    <row r="5" spans="1:5" x14ac:dyDescent="0.25">
      <c r="A5" s="43" t="s">
        <v>11</v>
      </c>
      <c r="B5" s="43">
        <v>6</v>
      </c>
      <c r="C5" s="43"/>
      <c r="D5" s="43"/>
      <c r="E5" s="43"/>
    </row>
    <row r="6" spans="1:5" x14ac:dyDescent="0.25">
      <c r="A6" s="43" t="s">
        <v>12</v>
      </c>
      <c r="B6" s="43">
        <v>12</v>
      </c>
      <c r="C6" s="43"/>
      <c r="D6" s="43"/>
      <c r="E6" s="43"/>
    </row>
    <row r="7" spans="1:5" x14ac:dyDescent="0.25">
      <c r="A7" s="43" t="s">
        <v>13</v>
      </c>
      <c r="B7" s="43">
        <v>24</v>
      </c>
    </row>
    <row r="8" spans="1:5" x14ac:dyDescent="0.25">
      <c r="A8" s="43" t="s">
        <v>14</v>
      </c>
      <c r="B8" s="43">
        <v>26</v>
      </c>
      <c r="C8" s="43"/>
      <c r="D8" s="43"/>
      <c r="E8" s="43"/>
    </row>
    <row r="9" spans="1:5" x14ac:dyDescent="0.25">
      <c r="A9" s="43" t="s">
        <v>15</v>
      </c>
      <c r="B9" s="43">
        <v>52</v>
      </c>
      <c r="C9" s="43"/>
      <c r="D9" s="43"/>
      <c r="E9" s="43"/>
    </row>
    <row r="10" spans="1:5" x14ac:dyDescent="0.25">
      <c r="A10" s="43" t="s">
        <v>16</v>
      </c>
      <c r="B10" s="43">
        <v>365</v>
      </c>
      <c r="C10" s="43"/>
      <c r="D10" s="43"/>
      <c r="E10" s="43"/>
    </row>
    <row r="11" spans="1:5" x14ac:dyDescent="0.25">
      <c r="A11" s="7" t="s">
        <v>35</v>
      </c>
      <c r="B11" s="80">
        <f>INDEX(B2:B10,MATCH(Paskola_SK!$D$11,$A$2:$A$10,0))</f>
        <v>12</v>
      </c>
      <c r="E11" s="8"/>
    </row>
    <row r="12" spans="1:5" x14ac:dyDescent="0.25">
      <c r="A12" s="7" t="s">
        <v>36</v>
      </c>
      <c r="B12" s="80">
        <f>INDEX(B2:B10,MATCH(Paskola_SK!$D$9,$A$2:$A$10,0))</f>
        <v>12</v>
      </c>
    </row>
    <row r="13" spans="1:5" x14ac:dyDescent="0.25">
      <c r="A13" s="7" t="s">
        <v>37</v>
      </c>
      <c r="B13" s="79">
        <f>-FV( ((1+i/n)^(n/p))-1, p*t, A, PV)</f>
        <v>43939.524126607583</v>
      </c>
    </row>
    <row r="14" spans="1:5" x14ac:dyDescent="0.25">
      <c r="A14" s="7" t="s">
        <v>38</v>
      </c>
      <c r="B14" s="78">
        <f>PMT(rate,t*p,PV)</f>
        <v>-179.68690664063112</v>
      </c>
    </row>
    <row r="15" spans="1:5" x14ac:dyDescent="0.25">
      <c r="A15" s="43"/>
      <c r="B15" s="43"/>
    </row>
    <row r="16" spans="1:5" ht="26.4" x14ac:dyDescent="0.25">
      <c r="A16" s="81" t="s">
        <v>34</v>
      </c>
      <c r="B16" s="81" t="s">
        <v>35</v>
      </c>
    </row>
    <row r="17" spans="1:2" x14ac:dyDescent="0.25">
      <c r="A17" s="43" t="s">
        <v>8</v>
      </c>
      <c r="B17" s="43">
        <v>1</v>
      </c>
    </row>
    <row r="18" spans="1:2" x14ac:dyDescent="0.25">
      <c r="A18" s="43" t="s">
        <v>9</v>
      </c>
      <c r="B18" s="43">
        <v>2</v>
      </c>
    </row>
    <row r="19" spans="1:2" x14ac:dyDescent="0.25">
      <c r="A19" s="43" t="s">
        <v>10</v>
      </c>
      <c r="B19" s="43">
        <v>4</v>
      </c>
    </row>
    <row r="20" spans="1:2" x14ac:dyDescent="0.25">
      <c r="A20" s="43" t="s">
        <v>12</v>
      </c>
      <c r="B20" s="43">
        <v>12</v>
      </c>
    </row>
    <row r="21" spans="1:2" x14ac:dyDescent="0.25">
      <c r="A21" s="7" t="s">
        <v>35</v>
      </c>
      <c r="B21" s="80">
        <f>INDEX(B17:B20,MATCH(Paskola_SK!$D$11,$A$17:$A$20,0))</f>
        <v>12</v>
      </c>
    </row>
    <row r="22" spans="1:2" x14ac:dyDescent="0.25">
      <c r="A22" s="7" t="s">
        <v>36</v>
      </c>
      <c r="B22" s="80">
        <f>INDEX(B17:B20,MATCH(Paskola_SK!$D$9,$A$17:$A$20,0))</f>
        <v>12</v>
      </c>
    </row>
    <row r="23" spans="1:2" x14ac:dyDescent="0.25">
      <c r="A23" s="7" t="s">
        <v>37</v>
      </c>
      <c r="B23" s="79">
        <f>-FV( ((1+i/n)^(n/p))-1, p*t, A, PV)</f>
        <v>43939.524126607583</v>
      </c>
    </row>
    <row r="24" spans="1:2" x14ac:dyDescent="0.25">
      <c r="A24" s="7" t="s">
        <v>38</v>
      </c>
      <c r="B24" s="78">
        <f>PMT(rate,t*p,PV)</f>
        <v>-179.68690664063112</v>
      </c>
    </row>
  </sheetData>
  <sheetProtection algorithmName="SHA-512" hashValue="1CmMwIz3JOpu6ZNaPSfDZ1tsQGgCLiDlOZfUWgRKy87ihHL7GHPYthEHJpz6L5sjbf/y5+LXCTlZywu1yAQy8A==" saltValue="cdknMYuK5q4Ahp+iXM1g8g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6784-AED6-45DB-A9EA-D978442F6F63}">
  <sheetPr codeName="Sheet6"/>
  <dimension ref="A1:M1000"/>
  <sheetViews>
    <sheetView topLeftCell="N1" workbookViewId="0">
      <selection activeCell="Z17" sqref="Z17"/>
    </sheetView>
  </sheetViews>
  <sheetFormatPr defaultColWidth="8.88671875" defaultRowHeight="13.2" x14ac:dyDescent="0.25"/>
  <cols>
    <col min="1" max="1" width="3.88671875" style="42" hidden="1" customWidth="1"/>
    <col min="2" max="2" width="9.88671875" style="42" hidden="1" customWidth="1"/>
    <col min="3" max="3" width="11.109375" style="42" hidden="1" customWidth="1"/>
    <col min="4" max="4" width="11.44140625" style="42" hidden="1" customWidth="1"/>
    <col min="5" max="5" width="12.44140625" style="42" hidden="1" customWidth="1"/>
    <col min="6" max="6" width="12.88671875" style="42" hidden="1" customWidth="1"/>
    <col min="7" max="7" width="11.109375" style="42" hidden="1" customWidth="1"/>
    <col min="8" max="8" width="10.88671875" style="42" hidden="1" customWidth="1"/>
    <col min="9" max="9" width="11.109375" style="42" hidden="1" customWidth="1"/>
    <col min="10" max="12" width="8.88671875" style="42" hidden="1" customWidth="1"/>
    <col min="13" max="13" width="10.109375" style="42" hidden="1" customWidth="1"/>
    <col min="14" max="14" width="8.88671875" style="42" customWidth="1"/>
    <col min="15" max="16384" width="8.88671875" style="42"/>
  </cols>
  <sheetData>
    <row r="1" spans="1:13" ht="42" thickBot="1" x14ac:dyDescent="0.3">
      <c r="A1" s="90" t="s">
        <v>17</v>
      </c>
      <c r="B1" s="88" t="s">
        <v>18</v>
      </c>
      <c r="C1" s="89" t="s">
        <v>2</v>
      </c>
      <c r="D1" s="88" t="s">
        <v>19</v>
      </c>
      <c r="E1" s="88" t="s">
        <v>24</v>
      </c>
      <c r="F1" s="88" t="s">
        <v>20</v>
      </c>
      <c r="G1" s="88" t="s">
        <v>21</v>
      </c>
      <c r="H1" s="88" t="s">
        <v>26</v>
      </c>
      <c r="I1" s="88" t="s">
        <v>22</v>
      </c>
      <c r="K1" s="68"/>
      <c r="L1" s="67" t="str">
        <f>IF(Paskola_SK!D9=Paskola_VP!$A$10,"Daily Interest Rate","Rate Per Payment Period")</f>
        <v>Rate Per Payment Period</v>
      </c>
      <c r="M1" s="40">
        <f>IF(Paskola_SK!D9=Paskola_VP!$A$10,i/n,((1+i/n)^(n/p))-1)</f>
        <v>2.4999999999999467E-3</v>
      </c>
    </row>
    <row r="2" spans="1:13" x14ac:dyDescent="0.25">
      <c r="A2" s="87">
        <v>0</v>
      </c>
      <c r="B2" s="86">
        <f ca="1">Paskola_SK!$D$8</f>
        <v>45320</v>
      </c>
      <c r="C2" s="85">
        <f t="shared" ref="C2:C65" si="0">IF(A2="","",PV)</f>
        <v>10000</v>
      </c>
      <c r="D2" s="85"/>
      <c r="E2" s="85"/>
      <c r="F2" s="85">
        <f>PV</f>
        <v>10000</v>
      </c>
      <c r="G2" s="85"/>
      <c r="H2" s="85" t="str">
        <f>IF(D2="","",SUM(G$1:G2))</f>
        <v/>
      </c>
      <c r="I2" s="85">
        <f>PV</f>
        <v>10000</v>
      </c>
    </row>
    <row r="3" spans="1:13" x14ac:dyDescent="0.25">
      <c r="A3" s="84">
        <f>IF(I2="","",IF(A2&gt;=Paskola_SK!$D$7*p,"",A2+1))</f>
        <v>1</v>
      </c>
      <c r="B3" s="83">
        <f ca="1">IF(A3="","",IF(p=52,B2+7,IF(p=26,B2+14,IF(p=24,IF(MOD(A3,2)=0,EDATE(Paskola_SK!$D$8,A3/2),B2+14),IF(DAY(DATE(YEAR(Paskola_SK!$D$8),MONTH(Paskola_SK!$D$8)+(A3-1)*(12/p),DAY(Paskola_SK!$D$8)))&lt;&gt;DAY(Paskola_SK!$D$8),DATE(YEAR(Paskola_SK!$D$8),MONTH(Paskola_SK!$D$8)+A3*(12/p)+1,0),DATE(YEAR(Paskola_SK!$D$8),MONTH(Paskola_SK!$D$8)+A3*(12/p),DAY(Paskola_SK!$D$8)))))))</f>
        <v>45351</v>
      </c>
      <c r="C3" s="82">
        <f t="shared" si="0"/>
        <v>10000</v>
      </c>
      <c r="D3" s="82">
        <f t="shared" ref="D3:D66" si="1">IF(A3="","",A)</f>
        <v>500</v>
      </c>
      <c r="E3" s="82">
        <f>IF(A3="","",A+SUM($D$2:D2))</f>
        <v>500</v>
      </c>
      <c r="F3" s="82">
        <f>IF(A3="","",SUM(D$1:D3)+PV)</f>
        <v>10500</v>
      </c>
      <c r="G3" s="82">
        <f>IF(A3="","",IF(Paskola_SK!$D$9=Paskola_VP!$A$10,I2*( (1+rate)^(B3-B2)-1 ),I2*rate))</f>
        <v>24.999999999999467</v>
      </c>
      <c r="H3" s="82">
        <f>IF(D3="","",SUM(G$1:G3))</f>
        <v>24.999999999999467</v>
      </c>
      <c r="I3" s="82">
        <f t="shared" ref="I3:I66" si="2">IF(A3="","",I2+G3+D3)</f>
        <v>10525</v>
      </c>
    </row>
    <row r="4" spans="1:13" x14ac:dyDescent="0.25">
      <c r="A4" s="84">
        <f>IF(I3="","",IF(A3&gt;=Paskola_SK!$D$7*p,"",A3+1))</f>
        <v>2</v>
      </c>
      <c r="B4" s="83">
        <f ca="1">IF(A4="","",IF(p=52,B3+7,IF(p=26,B3+14,IF(p=24,IF(MOD(A4,2)=0,EDATE(Paskola_SK!$D$8,A4/2),B3+14),IF(DAY(DATE(YEAR(Paskola_SK!$D$8),MONTH(Paskola_SK!$D$8)+(A4-1)*(12/p),DAY(Paskola_SK!$D$8)))&lt;&gt;DAY(Paskola_SK!$D$8),DATE(YEAR(Paskola_SK!$D$8),MONTH(Paskola_SK!$D$8)+A4*(12/p)+1,0),DATE(YEAR(Paskola_SK!$D$8),MONTH(Paskola_SK!$D$8)+A4*(12/p),DAY(Paskola_SK!$D$8)))))))</f>
        <v>45380</v>
      </c>
      <c r="C4" s="82">
        <f t="shared" si="0"/>
        <v>10000</v>
      </c>
      <c r="D4" s="82">
        <f t="shared" si="1"/>
        <v>500</v>
      </c>
      <c r="E4" s="82">
        <f>IF(A4="","",A+SUM($D$2:D3))</f>
        <v>1000</v>
      </c>
      <c r="F4" s="82">
        <f>IF(A4="","",SUM(D$1:D4)+PV)</f>
        <v>11000</v>
      </c>
      <c r="G4" s="82">
        <f>IF(A4="","",IF(Paskola_SK!$D$9=Paskola_VP!$A$10,I3*( (1+rate)^(B4-B3)-1 ),I3*rate))</f>
        <v>26.312499999999439</v>
      </c>
      <c r="H4" s="82">
        <f>IF(D4="","",SUM(G$1:G4))</f>
        <v>51.312499999998906</v>
      </c>
      <c r="I4" s="82">
        <f t="shared" si="2"/>
        <v>11051.3125</v>
      </c>
    </row>
    <row r="5" spans="1:13" x14ac:dyDescent="0.25">
      <c r="A5" s="84">
        <f>IF(I4="","",IF(A4&gt;=Paskola_SK!$D$7*p,"",A4+1))</f>
        <v>3</v>
      </c>
      <c r="B5" s="83">
        <f ca="1">IF(A5="","",IF(p=52,B4+7,IF(p=26,B4+14,IF(p=24,IF(MOD(A5,2)=0,EDATE(Paskola_SK!$D$8,A5/2),B4+14),IF(DAY(DATE(YEAR(Paskola_SK!$D$8),MONTH(Paskola_SK!$D$8)+(A5-1)*(12/p),DAY(Paskola_SK!$D$8)))&lt;&gt;DAY(Paskola_SK!$D$8),DATE(YEAR(Paskola_SK!$D$8),MONTH(Paskola_SK!$D$8)+A5*(12/p)+1,0),DATE(YEAR(Paskola_SK!$D$8),MONTH(Paskola_SK!$D$8)+A5*(12/p),DAY(Paskola_SK!$D$8)))))))</f>
        <v>45411</v>
      </c>
      <c r="C5" s="82">
        <f t="shared" si="0"/>
        <v>10000</v>
      </c>
      <c r="D5" s="82">
        <f t="shared" si="1"/>
        <v>500</v>
      </c>
      <c r="E5" s="82">
        <f>IF(A5="","",A+SUM($D$2:D4))</f>
        <v>1500</v>
      </c>
      <c r="F5" s="82">
        <f>IF(A5="","",SUM(D$1:D5)+PV)</f>
        <v>11500</v>
      </c>
      <c r="G5" s="82">
        <f>IF(A5="","",IF(Paskola_SK!$D$9=Paskola_VP!$A$10,I4*( (1+rate)^(B5-B4)-1 ),I4*rate))</f>
        <v>27.628281249999411</v>
      </c>
      <c r="H5" s="82">
        <f>IF(D5="","",SUM(G$1:G5))</f>
        <v>78.940781249998309</v>
      </c>
      <c r="I5" s="82">
        <f t="shared" si="2"/>
        <v>11578.940781249999</v>
      </c>
    </row>
    <row r="6" spans="1:13" x14ac:dyDescent="0.25">
      <c r="A6" s="84">
        <f>IF(I5="","",IF(A5&gt;=Paskola_SK!$D$7*p,"",A5+1))</f>
        <v>4</v>
      </c>
      <c r="B6" s="83">
        <f ca="1">IF(A6="","",IF(p=52,B5+7,IF(p=26,B5+14,IF(p=24,IF(MOD(A6,2)=0,EDATE(Paskola_SK!$D$8,A6/2),B5+14),IF(DAY(DATE(YEAR(Paskola_SK!$D$8),MONTH(Paskola_SK!$D$8)+(A6-1)*(12/p),DAY(Paskola_SK!$D$8)))&lt;&gt;DAY(Paskola_SK!$D$8),DATE(YEAR(Paskola_SK!$D$8),MONTH(Paskola_SK!$D$8)+A6*(12/p)+1,0),DATE(YEAR(Paskola_SK!$D$8),MONTH(Paskola_SK!$D$8)+A6*(12/p),DAY(Paskola_SK!$D$8)))))))</f>
        <v>45441</v>
      </c>
      <c r="C6" s="82">
        <f t="shared" si="0"/>
        <v>10000</v>
      </c>
      <c r="D6" s="82">
        <f t="shared" si="1"/>
        <v>500</v>
      </c>
      <c r="E6" s="82">
        <f>IF(A6="","",A+SUM($D$2:D5))</f>
        <v>2000</v>
      </c>
      <c r="F6" s="82">
        <f>IF(A6="","",SUM(D$1:D6)+PV)</f>
        <v>12000</v>
      </c>
      <c r="G6" s="82">
        <f>IF(A6="","",IF(Paskola_SK!$D$9=Paskola_VP!$A$10,I5*( (1+rate)^(B6-B5)-1 ),I5*rate))</f>
        <v>28.947351953124382</v>
      </c>
      <c r="H6" s="82">
        <f>IF(D6="","",SUM(G$1:G6))</f>
        <v>107.88813320312269</v>
      </c>
      <c r="I6" s="82">
        <f t="shared" si="2"/>
        <v>12107.888133203123</v>
      </c>
    </row>
    <row r="7" spans="1:13" x14ac:dyDescent="0.25">
      <c r="A7" s="84">
        <f>IF(I6="","",IF(A6&gt;=Paskola_SK!$D$7*p,"",A6+1))</f>
        <v>5</v>
      </c>
      <c r="B7" s="83">
        <f ca="1">IF(A7="","",IF(p=52,B6+7,IF(p=26,B6+14,IF(p=24,IF(MOD(A7,2)=0,EDATE(Paskola_SK!$D$8,A7/2),B6+14),IF(DAY(DATE(YEAR(Paskola_SK!$D$8),MONTH(Paskola_SK!$D$8)+(A7-1)*(12/p),DAY(Paskola_SK!$D$8)))&lt;&gt;DAY(Paskola_SK!$D$8),DATE(YEAR(Paskola_SK!$D$8),MONTH(Paskola_SK!$D$8)+A7*(12/p)+1,0),DATE(YEAR(Paskola_SK!$D$8),MONTH(Paskola_SK!$D$8)+A7*(12/p),DAY(Paskola_SK!$D$8)))))))</f>
        <v>45472</v>
      </c>
      <c r="C7" s="82">
        <f t="shared" si="0"/>
        <v>10000</v>
      </c>
      <c r="D7" s="82">
        <f t="shared" si="1"/>
        <v>500</v>
      </c>
      <c r="E7" s="82">
        <f>IF(A7="","",A+SUM($D$2:D6))</f>
        <v>2500</v>
      </c>
      <c r="F7" s="82">
        <f>IF(A7="","",SUM(D$1:D7)+PV)</f>
        <v>12500</v>
      </c>
      <c r="G7" s="82">
        <f>IF(A7="","",IF(Paskola_SK!$D$9=Paskola_VP!$A$10,I6*( (1+rate)^(B7-B6)-1 ),I6*rate))</f>
        <v>30.269720333007164</v>
      </c>
      <c r="H7" s="82">
        <f>IF(D7="","",SUM(G$1:G7))</f>
        <v>138.15785353612986</v>
      </c>
      <c r="I7" s="82">
        <f t="shared" si="2"/>
        <v>12638.15785353613</v>
      </c>
    </row>
    <row r="8" spans="1:13" x14ac:dyDescent="0.25">
      <c r="A8" s="84">
        <f>IF(I7="","",IF(A7&gt;=Paskola_SK!$D$7*p,"",A7+1))</f>
        <v>6</v>
      </c>
      <c r="B8" s="83">
        <f ca="1">IF(A8="","",IF(p=52,B7+7,IF(p=26,B7+14,IF(p=24,IF(MOD(A8,2)=0,EDATE(Paskola_SK!$D$8,A8/2),B7+14),IF(DAY(DATE(YEAR(Paskola_SK!$D$8),MONTH(Paskola_SK!$D$8)+(A8-1)*(12/p),DAY(Paskola_SK!$D$8)))&lt;&gt;DAY(Paskola_SK!$D$8),DATE(YEAR(Paskola_SK!$D$8),MONTH(Paskola_SK!$D$8)+A8*(12/p)+1,0),DATE(YEAR(Paskola_SK!$D$8),MONTH(Paskola_SK!$D$8)+A8*(12/p),DAY(Paskola_SK!$D$8)))))))</f>
        <v>45502</v>
      </c>
      <c r="C8" s="82">
        <f t="shared" si="0"/>
        <v>10000</v>
      </c>
      <c r="D8" s="82">
        <f t="shared" si="1"/>
        <v>500</v>
      </c>
      <c r="E8" s="82">
        <f>IF(A8="","",A+SUM($D$2:D7))</f>
        <v>3000</v>
      </c>
      <c r="F8" s="82">
        <f>IF(A8="","",SUM(D$1:D8)+PV)</f>
        <v>13000</v>
      </c>
      <c r="G8" s="82">
        <f>IF(A8="","",IF(Paskola_SK!$D$9=Paskola_VP!$A$10,I7*( (1+rate)^(B8-B7)-1 ),I7*rate))</f>
        <v>31.59539463383965</v>
      </c>
      <c r="H8" s="82">
        <f>IF(D8="","",SUM(G$1:G8))</f>
        <v>169.75324816996951</v>
      </c>
      <c r="I8" s="82">
        <f t="shared" si="2"/>
        <v>13169.753248169969</v>
      </c>
    </row>
    <row r="9" spans="1:13" x14ac:dyDescent="0.25">
      <c r="A9" s="84">
        <f>IF(I8="","",IF(A8&gt;=Paskola_SK!$D$7*p,"",A8+1))</f>
        <v>7</v>
      </c>
      <c r="B9" s="83">
        <f ca="1">IF(A9="","",IF(p=52,B8+7,IF(p=26,B8+14,IF(p=24,IF(MOD(A9,2)=0,EDATE(Paskola_SK!$D$8,A9/2),B8+14),IF(DAY(DATE(YEAR(Paskola_SK!$D$8),MONTH(Paskola_SK!$D$8)+(A9-1)*(12/p),DAY(Paskola_SK!$D$8)))&lt;&gt;DAY(Paskola_SK!$D$8),DATE(YEAR(Paskola_SK!$D$8),MONTH(Paskola_SK!$D$8)+A9*(12/p)+1,0),DATE(YEAR(Paskola_SK!$D$8),MONTH(Paskola_SK!$D$8)+A9*(12/p),DAY(Paskola_SK!$D$8)))))))</f>
        <v>45533</v>
      </c>
      <c r="C9" s="82">
        <f t="shared" si="0"/>
        <v>10000</v>
      </c>
      <c r="D9" s="82">
        <f t="shared" si="1"/>
        <v>500</v>
      </c>
      <c r="E9" s="82">
        <f>IF(A9="","",A+SUM($D$2:D8))</f>
        <v>3500</v>
      </c>
      <c r="F9" s="82">
        <f>IF(A9="","",SUM(D$1:D9)+PV)</f>
        <v>13500</v>
      </c>
      <c r="G9" s="82">
        <f>IF(A9="","",IF(Paskola_SK!$D$9=Paskola_VP!$A$10,I8*( (1+rate)^(B9-B8)-1 ),I8*rate))</f>
        <v>32.924383120424224</v>
      </c>
      <c r="H9" s="82">
        <f>IF(D9="","",SUM(G$1:G9))</f>
        <v>202.67763129039372</v>
      </c>
      <c r="I9" s="82">
        <f t="shared" si="2"/>
        <v>13702.677631290393</v>
      </c>
    </row>
    <row r="10" spans="1:13" x14ac:dyDescent="0.25">
      <c r="A10" s="84">
        <f>IF(I9="","",IF(A9&gt;=Paskola_SK!$D$7*p,"",A9+1))</f>
        <v>8</v>
      </c>
      <c r="B10" s="83">
        <f ca="1">IF(A10="","",IF(p=52,B9+7,IF(p=26,B9+14,IF(p=24,IF(MOD(A10,2)=0,EDATE(Paskola_SK!$D$8,A10/2),B9+14),IF(DAY(DATE(YEAR(Paskola_SK!$D$8),MONTH(Paskola_SK!$D$8)+(A10-1)*(12/p),DAY(Paskola_SK!$D$8)))&lt;&gt;DAY(Paskola_SK!$D$8),DATE(YEAR(Paskola_SK!$D$8),MONTH(Paskola_SK!$D$8)+A10*(12/p)+1,0),DATE(YEAR(Paskola_SK!$D$8),MONTH(Paskola_SK!$D$8)+A10*(12/p),DAY(Paskola_SK!$D$8)))))))</f>
        <v>45564</v>
      </c>
      <c r="C10" s="82">
        <f t="shared" si="0"/>
        <v>10000</v>
      </c>
      <c r="D10" s="82">
        <f t="shared" si="1"/>
        <v>500</v>
      </c>
      <c r="E10" s="82">
        <f>IF(A10="","",A+SUM($D$2:D9))</f>
        <v>4000</v>
      </c>
      <c r="F10" s="82">
        <f>IF(A10="","",SUM(D$1:D10)+PV)</f>
        <v>14000</v>
      </c>
      <c r="G10" s="82">
        <f>IF(A10="","",IF(Paskola_SK!$D$9=Paskola_VP!$A$10,I9*( (1+rate)^(B10-B9)-1 ),I9*rate))</f>
        <v>34.256694078225252</v>
      </c>
      <c r="H10" s="82">
        <f>IF(D10="","",SUM(G$1:G10))</f>
        <v>236.93432536861897</v>
      </c>
      <c r="I10" s="82">
        <f t="shared" si="2"/>
        <v>14236.934325368618</v>
      </c>
    </row>
    <row r="11" spans="1:13" x14ac:dyDescent="0.25">
      <c r="A11" s="84">
        <f>IF(I10="","",IF(A10&gt;=Paskola_SK!$D$7*p,"",A10+1))</f>
        <v>9</v>
      </c>
      <c r="B11" s="83">
        <f ca="1">IF(A11="","",IF(p=52,B10+7,IF(p=26,B10+14,IF(p=24,IF(MOD(A11,2)=0,EDATE(Paskola_SK!$D$8,A11/2),B10+14),IF(DAY(DATE(YEAR(Paskola_SK!$D$8),MONTH(Paskola_SK!$D$8)+(A11-1)*(12/p),DAY(Paskola_SK!$D$8)))&lt;&gt;DAY(Paskola_SK!$D$8),DATE(YEAR(Paskola_SK!$D$8),MONTH(Paskola_SK!$D$8)+A11*(12/p)+1,0),DATE(YEAR(Paskola_SK!$D$8),MONTH(Paskola_SK!$D$8)+A11*(12/p),DAY(Paskola_SK!$D$8)))))))</f>
        <v>45594</v>
      </c>
      <c r="C11" s="82">
        <f t="shared" si="0"/>
        <v>10000</v>
      </c>
      <c r="D11" s="82">
        <f t="shared" si="1"/>
        <v>500</v>
      </c>
      <c r="E11" s="82">
        <f>IF(A11="","",A+SUM($D$2:D10))</f>
        <v>4500</v>
      </c>
      <c r="F11" s="82">
        <f>IF(A11="","",SUM(D$1:D11)+PV)</f>
        <v>14500</v>
      </c>
      <c r="G11" s="82">
        <f>IF(A11="","",IF(Paskola_SK!$D$9=Paskola_VP!$A$10,I10*( (1+rate)^(B11-B10)-1 ),I10*rate))</f>
        <v>35.592335813420789</v>
      </c>
      <c r="H11" s="82">
        <f>IF(D11="","",SUM(G$1:G11))</f>
        <v>272.52666118203979</v>
      </c>
      <c r="I11" s="82">
        <f t="shared" si="2"/>
        <v>14772.526661182039</v>
      </c>
    </row>
    <row r="12" spans="1:13" x14ac:dyDescent="0.25">
      <c r="A12" s="84">
        <f>IF(I11="","",IF(A11&gt;=Paskola_SK!$D$7*p,"",A11+1))</f>
        <v>10</v>
      </c>
      <c r="B12" s="83">
        <f ca="1">IF(A12="","",IF(p=52,B11+7,IF(p=26,B11+14,IF(p=24,IF(MOD(A12,2)=0,EDATE(Paskola_SK!$D$8,A12/2),B11+14),IF(DAY(DATE(YEAR(Paskola_SK!$D$8),MONTH(Paskola_SK!$D$8)+(A12-1)*(12/p),DAY(Paskola_SK!$D$8)))&lt;&gt;DAY(Paskola_SK!$D$8),DATE(YEAR(Paskola_SK!$D$8),MONTH(Paskola_SK!$D$8)+A12*(12/p)+1,0),DATE(YEAR(Paskola_SK!$D$8),MONTH(Paskola_SK!$D$8)+A12*(12/p),DAY(Paskola_SK!$D$8)))))))</f>
        <v>45625</v>
      </c>
      <c r="C12" s="82">
        <f t="shared" si="0"/>
        <v>10000</v>
      </c>
      <c r="D12" s="82">
        <f t="shared" si="1"/>
        <v>500</v>
      </c>
      <c r="E12" s="82">
        <f>IF(A12="","",A+SUM($D$2:D11))</f>
        <v>5000</v>
      </c>
      <c r="F12" s="82">
        <f>IF(A12="","",SUM(D$1:D12)+PV)</f>
        <v>15000</v>
      </c>
      <c r="G12" s="82">
        <f>IF(A12="","",IF(Paskola_SK!$D$9=Paskola_VP!$A$10,I11*( (1+rate)^(B12-B11)-1 ),I11*rate))</f>
        <v>36.931316652954308</v>
      </c>
      <c r="H12" s="82">
        <f>IF(D12="","",SUM(G$1:G12))</f>
        <v>309.4579778349941</v>
      </c>
      <c r="I12" s="82">
        <f t="shared" si="2"/>
        <v>15309.457977834993</v>
      </c>
    </row>
    <row r="13" spans="1:13" x14ac:dyDescent="0.25">
      <c r="A13" s="84">
        <f>IF(I12="","",IF(A12&gt;=Paskola_SK!$D$7*p,"",A12+1))</f>
        <v>11</v>
      </c>
      <c r="B13" s="83">
        <f ca="1">IF(A13="","",IF(p=52,B12+7,IF(p=26,B12+14,IF(p=24,IF(MOD(A13,2)=0,EDATE(Paskola_SK!$D$8,A13/2),B12+14),IF(DAY(DATE(YEAR(Paskola_SK!$D$8),MONTH(Paskola_SK!$D$8)+(A13-1)*(12/p),DAY(Paskola_SK!$D$8)))&lt;&gt;DAY(Paskola_SK!$D$8),DATE(YEAR(Paskola_SK!$D$8),MONTH(Paskola_SK!$D$8)+A13*(12/p)+1,0),DATE(YEAR(Paskola_SK!$D$8),MONTH(Paskola_SK!$D$8)+A13*(12/p),DAY(Paskola_SK!$D$8)))))))</f>
        <v>45655</v>
      </c>
      <c r="C13" s="82">
        <f t="shared" si="0"/>
        <v>10000</v>
      </c>
      <c r="D13" s="82">
        <f t="shared" si="1"/>
        <v>500</v>
      </c>
      <c r="E13" s="82">
        <f>IF(A13="","",A+SUM($D$2:D12))</f>
        <v>5500</v>
      </c>
      <c r="F13" s="82">
        <f>IF(A13="","",SUM(D$1:D13)+PV)</f>
        <v>15500</v>
      </c>
      <c r="G13" s="82">
        <f>IF(A13="","",IF(Paskola_SK!$D$9=Paskola_VP!$A$10,I12*( (1+rate)^(B13-B12)-1 ),I12*rate))</f>
        <v>38.273644944586664</v>
      </c>
      <c r="H13" s="82">
        <f>IF(D13="","",SUM(G$1:G13))</f>
        <v>347.73162277958079</v>
      </c>
      <c r="I13" s="82">
        <f t="shared" si="2"/>
        <v>15847.73162277958</v>
      </c>
    </row>
    <row r="14" spans="1:13" x14ac:dyDescent="0.25">
      <c r="A14" s="84">
        <f>IF(I13="","",IF(A13&gt;=Paskola_SK!$D$7*p,"",A13+1))</f>
        <v>12</v>
      </c>
      <c r="B14" s="83">
        <f ca="1">IF(A14="","",IF(p=52,B13+7,IF(p=26,B13+14,IF(p=24,IF(MOD(A14,2)=0,EDATE(Paskola_SK!$D$8,A14/2),B13+14),IF(DAY(DATE(YEAR(Paskola_SK!$D$8),MONTH(Paskola_SK!$D$8)+(A14-1)*(12/p),DAY(Paskola_SK!$D$8)))&lt;&gt;DAY(Paskola_SK!$D$8),DATE(YEAR(Paskola_SK!$D$8),MONTH(Paskola_SK!$D$8)+A14*(12/p)+1,0),DATE(YEAR(Paskola_SK!$D$8),MONTH(Paskola_SK!$D$8)+A14*(12/p),DAY(Paskola_SK!$D$8)))))))</f>
        <v>45686</v>
      </c>
      <c r="C14" s="82">
        <f t="shared" si="0"/>
        <v>10000</v>
      </c>
      <c r="D14" s="82">
        <f t="shared" si="1"/>
        <v>500</v>
      </c>
      <c r="E14" s="82">
        <f>IF(A14="","",A+SUM($D$2:D13))</f>
        <v>6000</v>
      </c>
      <c r="F14" s="82">
        <f>IF(A14="","",SUM(D$1:D14)+PV)</f>
        <v>16000</v>
      </c>
      <c r="G14" s="82">
        <f>IF(A14="","",IF(Paskola_SK!$D$9=Paskola_VP!$A$10,I13*( (1+rate)^(B14-B13)-1 ),I13*rate))</f>
        <v>39.619329056948104</v>
      </c>
      <c r="H14" s="82">
        <f>IF(D14="","",SUM(G$1:G14))</f>
        <v>387.35095183652891</v>
      </c>
      <c r="I14" s="82">
        <f t="shared" si="2"/>
        <v>16387.350951836528</v>
      </c>
    </row>
    <row r="15" spans="1:13" x14ac:dyDescent="0.25">
      <c r="A15" s="84">
        <f>IF(I14="","",IF(A14&gt;=Paskola_SK!$D$7*p,"",A14+1))</f>
        <v>13</v>
      </c>
      <c r="B15" s="83">
        <f ca="1">IF(A15="","",IF(p=52,B14+7,IF(p=26,B14+14,IF(p=24,IF(MOD(A15,2)=0,EDATE(Paskola_SK!$D$8,A15/2),B14+14),IF(DAY(DATE(YEAR(Paskola_SK!$D$8),MONTH(Paskola_SK!$D$8)+(A15-1)*(12/p),DAY(Paskola_SK!$D$8)))&lt;&gt;DAY(Paskola_SK!$D$8),DATE(YEAR(Paskola_SK!$D$8),MONTH(Paskola_SK!$D$8)+A15*(12/p)+1,0),DATE(YEAR(Paskola_SK!$D$8),MONTH(Paskola_SK!$D$8)+A15*(12/p),DAY(Paskola_SK!$D$8)))))))</f>
        <v>45717</v>
      </c>
      <c r="C15" s="82">
        <f t="shared" si="0"/>
        <v>10000</v>
      </c>
      <c r="D15" s="82">
        <f t="shared" si="1"/>
        <v>500</v>
      </c>
      <c r="E15" s="82">
        <f>IF(A15="","",A+SUM($D$2:D14))</f>
        <v>6500</v>
      </c>
      <c r="F15" s="82">
        <f>IF(A15="","",SUM(D$1:D15)+PV)</f>
        <v>16500</v>
      </c>
      <c r="G15" s="82">
        <f>IF(A15="","",IF(Paskola_SK!$D$9=Paskola_VP!$A$10,I14*( (1+rate)^(B15-B14)-1 ),I14*rate))</f>
        <v>40.96837737959045</v>
      </c>
      <c r="H15" s="82">
        <f>IF(D15="","",SUM(G$1:G15))</f>
        <v>428.31932921611934</v>
      </c>
      <c r="I15" s="82">
        <f t="shared" si="2"/>
        <v>16928.31932921612</v>
      </c>
    </row>
    <row r="16" spans="1:13" x14ac:dyDescent="0.25">
      <c r="A16" s="84">
        <f>IF(I15="","",IF(A15&gt;=Paskola_SK!$D$7*p,"",A15+1))</f>
        <v>14</v>
      </c>
      <c r="B16" s="83">
        <f ca="1">IF(A16="","",IF(p=52,B15+7,IF(p=26,B15+14,IF(p=24,IF(MOD(A16,2)=0,EDATE(Paskola_SK!$D$8,A16/2),B15+14),IF(DAY(DATE(YEAR(Paskola_SK!$D$8),MONTH(Paskola_SK!$D$8)+(A16-1)*(12/p),DAY(Paskola_SK!$D$8)))&lt;&gt;DAY(Paskola_SK!$D$8),DATE(YEAR(Paskola_SK!$D$8),MONTH(Paskola_SK!$D$8)+A16*(12/p)+1,0),DATE(YEAR(Paskola_SK!$D$8),MONTH(Paskola_SK!$D$8)+A16*(12/p),DAY(Paskola_SK!$D$8)))))))</f>
        <v>45747</v>
      </c>
      <c r="C16" s="82">
        <f t="shared" si="0"/>
        <v>10000</v>
      </c>
      <c r="D16" s="82">
        <f t="shared" si="1"/>
        <v>500</v>
      </c>
      <c r="E16" s="82">
        <f>IF(A16="","",A+SUM($D$2:D15))</f>
        <v>7000</v>
      </c>
      <c r="F16" s="82">
        <f>IF(A16="","",SUM(D$1:D16)+PV)</f>
        <v>17000</v>
      </c>
      <c r="G16" s="82">
        <f>IF(A16="","",IF(Paskola_SK!$D$9=Paskola_VP!$A$10,I15*( (1+rate)^(B16-B15)-1 ),I15*rate))</f>
        <v>42.320798323039398</v>
      </c>
      <c r="H16" s="82">
        <f>IF(D16="","",SUM(G$1:G16))</f>
        <v>470.64012753915875</v>
      </c>
      <c r="I16" s="82">
        <f t="shared" si="2"/>
        <v>17470.640127539158</v>
      </c>
    </row>
    <row r="17" spans="1:9" x14ac:dyDescent="0.25">
      <c r="A17" s="84">
        <f>IF(I16="","",IF(A16&gt;=Paskola_SK!$D$7*p,"",A16+1))</f>
        <v>15</v>
      </c>
      <c r="B17" s="83">
        <f ca="1">IF(A17="","",IF(p=52,B16+7,IF(p=26,B16+14,IF(p=24,IF(MOD(A17,2)=0,EDATE(Paskola_SK!$D$8,A17/2),B16+14),IF(DAY(DATE(YEAR(Paskola_SK!$D$8),MONTH(Paskola_SK!$D$8)+(A17-1)*(12/p),DAY(Paskola_SK!$D$8)))&lt;&gt;DAY(Paskola_SK!$D$8),DATE(YEAR(Paskola_SK!$D$8),MONTH(Paskola_SK!$D$8)+A17*(12/p)+1,0),DATE(YEAR(Paskola_SK!$D$8),MONTH(Paskola_SK!$D$8)+A17*(12/p),DAY(Paskola_SK!$D$8)))))))</f>
        <v>45776</v>
      </c>
      <c r="C17" s="82">
        <f t="shared" si="0"/>
        <v>10000</v>
      </c>
      <c r="D17" s="82">
        <f t="shared" si="1"/>
        <v>500</v>
      </c>
      <c r="E17" s="82">
        <f>IF(A17="","",A+SUM($D$2:D16))</f>
        <v>7500</v>
      </c>
      <c r="F17" s="82">
        <f>IF(A17="","",SUM(D$1:D17)+PV)</f>
        <v>17500</v>
      </c>
      <c r="G17" s="82">
        <f>IF(A17="","",IF(Paskola_SK!$D$9=Paskola_VP!$A$10,I16*( (1+rate)^(B17-B16)-1 ),I16*rate))</f>
        <v>43.676600318846965</v>
      </c>
      <c r="H17" s="82">
        <f>IF(D17="","",SUM(G$1:G17))</f>
        <v>514.31672785800572</v>
      </c>
      <c r="I17" s="82">
        <f t="shared" si="2"/>
        <v>18014.316727858004</v>
      </c>
    </row>
    <row r="18" spans="1:9" x14ac:dyDescent="0.25">
      <c r="A18" s="84">
        <f>IF(I17="","",IF(A17&gt;=Paskola_SK!$D$7*p,"",A17+1))</f>
        <v>16</v>
      </c>
      <c r="B18" s="83">
        <f ca="1">IF(A18="","",IF(p=52,B17+7,IF(p=26,B17+14,IF(p=24,IF(MOD(A18,2)=0,EDATE(Paskola_SK!$D$8,A18/2),B17+14),IF(DAY(DATE(YEAR(Paskola_SK!$D$8),MONTH(Paskola_SK!$D$8)+(A18-1)*(12/p),DAY(Paskola_SK!$D$8)))&lt;&gt;DAY(Paskola_SK!$D$8),DATE(YEAR(Paskola_SK!$D$8),MONTH(Paskola_SK!$D$8)+A18*(12/p)+1,0),DATE(YEAR(Paskola_SK!$D$8),MONTH(Paskola_SK!$D$8)+A18*(12/p),DAY(Paskola_SK!$D$8)))))))</f>
        <v>45806</v>
      </c>
      <c r="C18" s="82">
        <f t="shared" si="0"/>
        <v>10000</v>
      </c>
      <c r="D18" s="82">
        <f t="shared" si="1"/>
        <v>500</v>
      </c>
      <c r="E18" s="82">
        <f>IF(A18="","",A+SUM($D$2:D17))</f>
        <v>8000</v>
      </c>
      <c r="F18" s="82">
        <f>IF(A18="","",SUM(D$1:D18)+PV)</f>
        <v>18000</v>
      </c>
      <c r="G18" s="82">
        <f>IF(A18="","",IF(Paskola_SK!$D$9=Paskola_VP!$A$10,I17*( (1+rate)^(B18-B17)-1 ),I17*rate))</f>
        <v>45.035791819644047</v>
      </c>
      <c r="H18" s="82">
        <f>IF(D18="","",SUM(G$1:G18))</f>
        <v>559.35251967764975</v>
      </c>
      <c r="I18" s="82">
        <f t="shared" si="2"/>
        <v>18559.352519677646</v>
      </c>
    </row>
    <row r="19" spans="1:9" x14ac:dyDescent="0.25">
      <c r="A19" s="84">
        <f>IF(I18="","",IF(A18&gt;=Paskola_SK!$D$7*p,"",A18+1))</f>
        <v>17</v>
      </c>
      <c r="B19" s="83">
        <f ca="1">IF(A19="","",IF(p=52,B18+7,IF(p=26,B18+14,IF(p=24,IF(MOD(A19,2)=0,EDATE(Paskola_SK!$D$8,A19/2),B18+14),IF(DAY(DATE(YEAR(Paskola_SK!$D$8),MONTH(Paskola_SK!$D$8)+(A19-1)*(12/p),DAY(Paskola_SK!$D$8)))&lt;&gt;DAY(Paskola_SK!$D$8),DATE(YEAR(Paskola_SK!$D$8),MONTH(Paskola_SK!$D$8)+A19*(12/p)+1,0),DATE(YEAR(Paskola_SK!$D$8),MONTH(Paskola_SK!$D$8)+A19*(12/p),DAY(Paskola_SK!$D$8)))))))</f>
        <v>45837</v>
      </c>
      <c r="C19" s="82">
        <f t="shared" si="0"/>
        <v>10000</v>
      </c>
      <c r="D19" s="82">
        <f t="shared" si="1"/>
        <v>500</v>
      </c>
      <c r="E19" s="82">
        <f>IF(A19="","",A+SUM($D$2:D18))</f>
        <v>8500</v>
      </c>
      <c r="F19" s="82">
        <f>IF(A19="","",SUM(D$1:D19)+PV)</f>
        <v>18500</v>
      </c>
      <c r="G19" s="82">
        <f>IF(A19="","",IF(Paskola_SK!$D$9=Paskola_VP!$A$10,I18*( (1+rate)^(B19-B18)-1 ),I18*rate))</f>
        <v>46.398381299193126</v>
      </c>
      <c r="H19" s="82">
        <f>IF(D19="","",SUM(G$1:G19))</f>
        <v>605.7509009768429</v>
      </c>
      <c r="I19" s="82">
        <f t="shared" si="2"/>
        <v>19105.75090097684</v>
      </c>
    </row>
    <row r="20" spans="1:9" x14ac:dyDescent="0.25">
      <c r="A20" s="84">
        <f>IF(I19="","",IF(A19&gt;=Paskola_SK!$D$7*p,"",A19+1))</f>
        <v>18</v>
      </c>
      <c r="B20" s="83">
        <f ca="1">IF(A20="","",IF(p=52,B19+7,IF(p=26,B19+14,IF(p=24,IF(MOD(A20,2)=0,EDATE(Paskola_SK!$D$8,A20/2),B19+14),IF(DAY(DATE(YEAR(Paskola_SK!$D$8),MONTH(Paskola_SK!$D$8)+(A20-1)*(12/p),DAY(Paskola_SK!$D$8)))&lt;&gt;DAY(Paskola_SK!$D$8),DATE(YEAR(Paskola_SK!$D$8),MONTH(Paskola_SK!$D$8)+A20*(12/p)+1,0),DATE(YEAR(Paskola_SK!$D$8),MONTH(Paskola_SK!$D$8)+A20*(12/p),DAY(Paskola_SK!$D$8)))))))</f>
        <v>45867</v>
      </c>
      <c r="C20" s="82">
        <f t="shared" si="0"/>
        <v>10000</v>
      </c>
      <c r="D20" s="82">
        <f t="shared" si="1"/>
        <v>500</v>
      </c>
      <c r="E20" s="82">
        <f>IF(A20="","",A+SUM($D$2:D19))</f>
        <v>9000</v>
      </c>
      <c r="F20" s="82">
        <f>IF(A20="","",SUM(D$1:D20)+PV)</f>
        <v>19000</v>
      </c>
      <c r="G20" s="82">
        <f>IF(A20="","",IF(Paskola_SK!$D$9=Paskola_VP!$A$10,I19*( (1+rate)^(B20-B19)-1 ),I19*rate))</f>
        <v>47.764377252441079</v>
      </c>
      <c r="H20" s="82">
        <f>IF(D20="","",SUM(G$1:G20))</f>
        <v>653.51527822928392</v>
      </c>
      <c r="I20" s="82">
        <f t="shared" si="2"/>
        <v>19653.515278229283</v>
      </c>
    </row>
    <row r="21" spans="1:9" x14ac:dyDescent="0.25">
      <c r="A21" s="84">
        <f>IF(I20="","",IF(A20&gt;=Paskola_SK!$D$7*p,"",A20+1))</f>
        <v>19</v>
      </c>
      <c r="B21" s="83">
        <f ca="1">IF(A21="","",IF(p=52,B20+7,IF(p=26,B20+14,IF(p=24,IF(MOD(A21,2)=0,EDATE(Paskola_SK!$D$8,A21/2),B20+14),IF(DAY(DATE(YEAR(Paskola_SK!$D$8),MONTH(Paskola_SK!$D$8)+(A21-1)*(12/p),DAY(Paskola_SK!$D$8)))&lt;&gt;DAY(Paskola_SK!$D$8),DATE(YEAR(Paskola_SK!$D$8),MONTH(Paskola_SK!$D$8)+A21*(12/p)+1,0),DATE(YEAR(Paskola_SK!$D$8),MONTH(Paskola_SK!$D$8)+A21*(12/p),DAY(Paskola_SK!$D$8)))))))</f>
        <v>45898</v>
      </c>
      <c r="C21" s="82">
        <f t="shared" si="0"/>
        <v>10000</v>
      </c>
      <c r="D21" s="82">
        <f t="shared" si="1"/>
        <v>500</v>
      </c>
      <c r="E21" s="82">
        <f>IF(A21="","",A+SUM($D$2:D20))</f>
        <v>9500</v>
      </c>
      <c r="F21" s="82">
        <f>IF(A21="","",SUM(D$1:D21)+PV)</f>
        <v>19500</v>
      </c>
      <c r="G21" s="82">
        <f>IF(A21="","",IF(Paskola_SK!$D$9=Paskola_VP!$A$10,I20*( (1+rate)^(B21-B20)-1 ),I20*rate))</f>
        <v>49.133788195572158</v>
      </c>
      <c r="H21" s="82">
        <f>IF(D21="","",SUM(G$1:G21))</f>
        <v>702.64906642485607</v>
      </c>
      <c r="I21" s="82">
        <f t="shared" si="2"/>
        <v>20202.649066424856</v>
      </c>
    </row>
    <row r="22" spans="1:9" x14ac:dyDescent="0.25">
      <c r="A22" s="84">
        <f>IF(I21="","",IF(A21&gt;=Paskola_SK!$D$7*p,"",A21+1))</f>
        <v>20</v>
      </c>
      <c r="B22" s="83">
        <f ca="1">IF(A22="","",IF(p=52,B21+7,IF(p=26,B21+14,IF(p=24,IF(MOD(A22,2)=0,EDATE(Paskola_SK!$D$8,A22/2),B21+14),IF(DAY(DATE(YEAR(Paskola_SK!$D$8),MONTH(Paskola_SK!$D$8)+(A22-1)*(12/p),DAY(Paskola_SK!$D$8)))&lt;&gt;DAY(Paskola_SK!$D$8),DATE(YEAR(Paskola_SK!$D$8),MONTH(Paskola_SK!$D$8)+A22*(12/p)+1,0),DATE(YEAR(Paskola_SK!$D$8),MONTH(Paskola_SK!$D$8)+A22*(12/p),DAY(Paskola_SK!$D$8)))))))</f>
        <v>45929</v>
      </c>
      <c r="C22" s="82">
        <f t="shared" si="0"/>
        <v>10000</v>
      </c>
      <c r="D22" s="82">
        <f t="shared" si="1"/>
        <v>500</v>
      </c>
      <c r="E22" s="82">
        <f>IF(A22="","",A+SUM($D$2:D21))</f>
        <v>10000</v>
      </c>
      <c r="F22" s="82">
        <f>IF(A22="","",SUM(D$1:D22)+PV)</f>
        <v>20000</v>
      </c>
      <c r="G22" s="82">
        <f>IF(A22="","",IF(Paskola_SK!$D$9=Paskola_VP!$A$10,I21*( (1+rate)^(B22-B21)-1 ),I21*rate))</f>
        <v>50.506622666061062</v>
      </c>
      <c r="H22" s="82">
        <f>IF(D22="","",SUM(G$1:G22))</f>
        <v>753.15568909091712</v>
      </c>
      <c r="I22" s="82">
        <f t="shared" si="2"/>
        <v>20753.155689090916</v>
      </c>
    </row>
    <row r="23" spans="1:9" x14ac:dyDescent="0.25">
      <c r="A23" s="84">
        <f>IF(I22="","",IF(A22&gt;=Paskola_SK!$D$7*p,"",A22+1))</f>
        <v>21</v>
      </c>
      <c r="B23" s="83">
        <f ca="1">IF(A23="","",IF(p=52,B22+7,IF(p=26,B22+14,IF(p=24,IF(MOD(A23,2)=0,EDATE(Paskola_SK!$D$8,A23/2),B22+14),IF(DAY(DATE(YEAR(Paskola_SK!$D$8),MONTH(Paskola_SK!$D$8)+(A23-1)*(12/p),DAY(Paskola_SK!$D$8)))&lt;&gt;DAY(Paskola_SK!$D$8),DATE(YEAR(Paskola_SK!$D$8),MONTH(Paskola_SK!$D$8)+A23*(12/p)+1,0),DATE(YEAR(Paskola_SK!$D$8),MONTH(Paskola_SK!$D$8)+A23*(12/p),DAY(Paskola_SK!$D$8)))))))</f>
        <v>45959</v>
      </c>
      <c r="C23" s="82">
        <f t="shared" si="0"/>
        <v>10000</v>
      </c>
      <c r="D23" s="82">
        <f t="shared" si="1"/>
        <v>500</v>
      </c>
      <c r="E23" s="82">
        <f>IF(A23="","",A+SUM($D$2:D22))</f>
        <v>10500</v>
      </c>
      <c r="F23" s="82">
        <f>IF(A23="","",SUM(D$1:D23)+PV)</f>
        <v>20500</v>
      </c>
      <c r="G23" s="82">
        <f>IF(A23="","",IF(Paskola_SK!$D$9=Paskola_VP!$A$10,I22*( (1+rate)^(B23-B22)-1 ),I22*rate))</f>
        <v>51.882889222726185</v>
      </c>
      <c r="H23" s="82">
        <f>IF(D23="","",SUM(G$1:G23))</f>
        <v>805.03857831364326</v>
      </c>
      <c r="I23" s="82">
        <f t="shared" si="2"/>
        <v>21305.038578313641</v>
      </c>
    </row>
    <row r="24" spans="1:9" x14ac:dyDescent="0.25">
      <c r="A24" s="84">
        <f>IF(I23="","",IF(A23&gt;=Paskola_SK!$D$7*p,"",A23+1))</f>
        <v>22</v>
      </c>
      <c r="B24" s="83">
        <f ca="1">IF(A24="","",IF(p=52,B23+7,IF(p=26,B23+14,IF(p=24,IF(MOD(A24,2)=0,EDATE(Paskola_SK!$D$8,A24/2),B23+14),IF(DAY(DATE(YEAR(Paskola_SK!$D$8),MONTH(Paskola_SK!$D$8)+(A24-1)*(12/p),DAY(Paskola_SK!$D$8)))&lt;&gt;DAY(Paskola_SK!$D$8),DATE(YEAR(Paskola_SK!$D$8),MONTH(Paskola_SK!$D$8)+A24*(12/p)+1,0),DATE(YEAR(Paskola_SK!$D$8),MONTH(Paskola_SK!$D$8)+A24*(12/p),DAY(Paskola_SK!$D$8)))))))</f>
        <v>45990</v>
      </c>
      <c r="C24" s="82">
        <f t="shared" si="0"/>
        <v>10000</v>
      </c>
      <c r="D24" s="82">
        <f t="shared" si="1"/>
        <v>500</v>
      </c>
      <c r="E24" s="82">
        <f>IF(A24="","",A+SUM($D$2:D23))</f>
        <v>11000</v>
      </c>
      <c r="F24" s="82">
        <f>IF(A24="","",SUM(D$1:D24)+PV)</f>
        <v>21000</v>
      </c>
      <c r="G24" s="82">
        <f>IF(A24="","",IF(Paskola_SK!$D$9=Paskola_VP!$A$10,I23*( (1+rate)^(B24-B23)-1 ),I23*rate))</f>
        <v>53.262596445782968</v>
      </c>
      <c r="H24" s="82">
        <f>IF(D24="","",SUM(G$1:G24))</f>
        <v>858.3011747594262</v>
      </c>
      <c r="I24" s="82">
        <f t="shared" si="2"/>
        <v>21858.301174759425</v>
      </c>
    </row>
    <row r="25" spans="1:9" x14ac:dyDescent="0.25">
      <c r="A25" s="84">
        <f>IF(I24="","",IF(A24&gt;=Paskola_SK!$D$7*p,"",A24+1))</f>
        <v>23</v>
      </c>
      <c r="B25" s="83">
        <f ca="1">IF(A25="","",IF(p=52,B24+7,IF(p=26,B24+14,IF(p=24,IF(MOD(A25,2)=0,EDATE(Paskola_SK!$D$8,A25/2),B24+14),IF(DAY(DATE(YEAR(Paskola_SK!$D$8),MONTH(Paskola_SK!$D$8)+(A25-1)*(12/p),DAY(Paskola_SK!$D$8)))&lt;&gt;DAY(Paskola_SK!$D$8),DATE(YEAR(Paskola_SK!$D$8),MONTH(Paskola_SK!$D$8)+A25*(12/p)+1,0),DATE(YEAR(Paskola_SK!$D$8),MONTH(Paskola_SK!$D$8)+A25*(12/p),DAY(Paskola_SK!$D$8)))))))</f>
        <v>46020</v>
      </c>
      <c r="C25" s="82">
        <f t="shared" si="0"/>
        <v>10000</v>
      </c>
      <c r="D25" s="82">
        <f t="shared" si="1"/>
        <v>500</v>
      </c>
      <c r="E25" s="82">
        <f>IF(A25="","",A+SUM($D$2:D24))</f>
        <v>11500</v>
      </c>
      <c r="F25" s="82">
        <f>IF(A25="","",SUM(D$1:D25)+PV)</f>
        <v>21500</v>
      </c>
      <c r="G25" s="82">
        <f>IF(A25="","",IF(Paskola_SK!$D$9=Paskola_VP!$A$10,I24*( (1+rate)^(B25-B24)-1 ),I24*rate))</f>
        <v>54.645752936897395</v>
      </c>
      <c r="H25" s="82">
        <f>IF(D25="","",SUM(G$1:G25))</f>
        <v>912.94692769632366</v>
      </c>
      <c r="I25" s="82">
        <f t="shared" si="2"/>
        <v>22412.946927696321</v>
      </c>
    </row>
    <row r="26" spans="1:9" x14ac:dyDescent="0.25">
      <c r="A26" s="84">
        <f>IF(I25="","",IF(A25&gt;=Paskola_SK!$D$7*p,"",A25+1))</f>
        <v>24</v>
      </c>
      <c r="B26" s="83">
        <f ca="1">IF(A26="","",IF(p=52,B25+7,IF(p=26,B25+14,IF(p=24,IF(MOD(A26,2)=0,EDATE(Paskola_SK!$D$8,A26/2),B25+14),IF(DAY(DATE(YEAR(Paskola_SK!$D$8),MONTH(Paskola_SK!$D$8)+(A26-1)*(12/p),DAY(Paskola_SK!$D$8)))&lt;&gt;DAY(Paskola_SK!$D$8),DATE(YEAR(Paskola_SK!$D$8),MONTH(Paskola_SK!$D$8)+A26*(12/p)+1,0),DATE(YEAR(Paskola_SK!$D$8),MONTH(Paskola_SK!$D$8)+A26*(12/p),DAY(Paskola_SK!$D$8)))))))</f>
        <v>46051</v>
      </c>
      <c r="C26" s="82">
        <f t="shared" si="0"/>
        <v>10000</v>
      </c>
      <c r="D26" s="82">
        <f t="shared" si="1"/>
        <v>500</v>
      </c>
      <c r="E26" s="82">
        <f>IF(A26="","",A+SUM($D$2:D25))</f>
        <v>12000</v>
      </c>
      <c r="F26" s="82">
        <f>IF(A26="","",SUM(D$1:D26)+PV)</f>
        <v>22000</v>
      </c>
      <c r="G26" s="82">
        <f>IF(A26="","",IF(Paskola_SK!$D$9=Paskola_VP!$A$10,I25*( (1+rate)^(B26-B25)-1 ),I25*rate))</f>
        <v>56.032367319239611</v>
      </c>
      <c r="H26" s="82">
        <f>IF(D26="","",SUM(G$1:G26))</f>
        <v>968.97929501556325</v>
      </c>
      <c r="I26" s="82">
        <f t="shared" si="2"/>
        <v>22968.979295015561</v>
      </c>
    </row>
    <row r="27" spans="1:9" x14ac:dyDescent="0.25">
      <c r="A27" s="84">
        <f>IF(I26="","",IF(A26&gt;=Paskola_SK!$D$7*p,"",A26+1))</f>
        <v>25</v>
      </c>
      <c r="B27" s="83">
        <f ca="1">IF(A27="","",IF(p=52,B26+7,IF(p=26,B26+14,IF(p=24,IF(MOD(A27,2)=0,EDATE(Paskola_SK!$D$8,A27/2),B26+14),IF(DAY(DATE(YEAR(Paskola_SK!$D$8),MONTH(Paskola_SK!$D$8)+(A27-1)*(12/p),DAY(Paskola_SK!$D$8)))&lt;&gt;DAY(Paskola_SK!$D$8),DATE(YEAR(Paskola_SK!$D$8),MONTH(Paskola_SK!$D$8)+A27*(12/p)+1,0),DATE(YEAR(Paskola_SK!$D$8),MONTH(Paskola_SK!$D$8)+A27*(12/p),DAY(Paskola_SK!$D$8)))))))</f>
        <v>46082</v>
      </c>
      <c r="C27" s="82">
        <f t="shared" si="0"/>
        <v>10000</v>
      </c>
      <c r="D27" s="82">
        <f t="shared" si="1"/>
        <v>500</v>
      </c>
      <c r="E27" s="82">
        <f>IF(A27="","",A+SUM($D$2:D26))</f>
        <v>12500</v>
      </c>
      <c r="F27" s="82">
        <f>IF(A27="","",SUM(D$1:D27)+PV)</f>
        <v>22500</v>
      </c>
      <c r="G27" s="82">
        <f>IF(A27="","",IF(Paskola_SK!$D$9=Paskola_VP!$A$10,I26*( (1+rate)^(B27-B26)-1 ),I26*rate))</f>
        <v>57.422448237537679</v>
      </c>
      <c r="H27" s="82">
        <f>IF(D27="","",SUM(G$1:G27))</f>
        <v>1026.4017432531009</v>
      </c>
      <c r="I27" s="82">
        <f t="shared" si="2"/>
        <v>23526.4017432531</v>
      </c>
    </row>
    <row r="28" spans="1:9" x14ac:dyDescent="0.25">
      <c r="A28" s="84">
        <f>IF(I27="","",IF(A27&gt;=Paskola_SK!$D$7*p,"",A27+1))</f>
        <v>26</v>
      </c>
      <c r="B28" s="83">
        <f ca="1">IF(A28="","",IF(p=52,B27+7,IF(p=26,B27+14,IF(p=24,IF(MOD(A28,2)=0,EDATE(Paskola_SK!$D$8,A28/2),B27+14),IF(DAY(DATE(YEAR(Paskola_SK!$D$8),MONTH(Paskola_SK!$D$8)+(A28-1)*(12/p),DAY(Paskola_SK!$D$8)))&lt;&gt;DAY(Paskola_SK!$D$8),DATE(YEAR(Paskola_SK!$D$8),MONTH(Paskola_SK!$D$8)+A28*(12/p)+1,0),DATE(YEAR(Paskola_SK!$D$8),MONTH(Paskola_SK!$D$8)+A28*(12/p),DAY(Paskola_SK!$D$8)))))))</f>
        <v>46112</v>
      </c>
      <c r="C28" s="82">
        <f t="shared" si="0"/>
        <v>10000</v>
      </c>
      <c r="D28" s="82">
        <f t="shared" si="1"/>
        <v>500</v>
      </c>
      <c r="E28" s="82">
        <f>IF(A28="","",A+SUM($D$2:D27))</f>
        <v>13000</v>
      </c>
      <c r="F28" s="82">
        <f>IF(A28="","",SUM(D$1:D28)+PV)</f>
        <v>23000</v>
      </c>
      <c r="G28" s="82">
        <f>IF(A28="","",IF(Paskola_SK!$D$9=Paskola_VP!$A$10,I27*( (1+rate)^(B28-B27)-1 ),I27*rate))</f>
        <v>58.816004358131494</v>
      </c>
      <c r="H28" s="82">
        <f>IF(D28="","",SUM(G$1:G28))</f>
        <v>1085.2177476112324</v>
      </c>
      <c r="I28" s="82">
        <f t="shared" si="2"/>
        <v>24085.21774761123</v>
      </c>
    </row>
    <row r="29" spans="1:9" x14ac:dyDescent="0.25">
      <c r="A29" s="84">
        <f>IF(I28="","",IF(A28&gt;=Paskola_SK!$D$7*p,"",A28+1))</f>
        <v>27</v>
      </c>
      <c r="B29" s="83">
        <f ca="1">IF(A29="","",IF(p=52,B28+7,IF(p=26,B28+14,IF(p=24,IF(MOD(A29,2)=0,EDATE(Paskola_SK!$D$8,A29/2),B28+14),IF(DAY(DATE(YEAR(Paskola_SK!$D$8),MONTH(Paskola_SK!$D$8)+(A29-1)*(12/p),DAY(Paskola_SK!$D$8)))&lt;&gt;DAY(Paskola_SK!$D$8),DATE(YEAR(Paskola_SK!$D$8),MONTH(Paskola_SK!$D$8)+A29*(12/p)+1,0),DATE(YEAR(Paskola_SK!$D$8),MONTH(Paskola_SK!$D$8)+A29*(12/p),DAY(Paskola_SK!$D$8)))))))</f>
        <v>46141</v>
      </c>
      <c r="C29" s="82">
        <f t="shared" si="0"/>
        <v>10000</v>
      </c>
      <c r="D29" s="82">
        <f t="shared" si="1"/>
        <v>500</v>
      </c>
      <c r="E29" s="82">
        <f>IF(A29="","",A+SUM($D$2:D28))</f>
        <v>13500</v>
      </c>
      <c r="F29" s="82">
        <f>IF(A29="","",SUM(D$1:D29)+PV)</f>
        <v>23500</v>
      </c>
      <c r="G29" s="82">
        <f>IF(A29="","",IF(Paskola_SK!$D$9=Paskola_VP!$A$10,I28*( (1+rate)^(B29-B28)-1 ),I28*rate))</f>
        <v>60.21304436902679</v>
      </c>
      <c r="H29" s="82">
        <f>IF(D29="","",SUM(G$1:G29))</f>
        <v>1145.4307919802593</v>
      </c>
      <c r="I29" s="82">
        <f t="shared" si="2"/>
        <v>24645.430791980256</v>
      </c>
    </row>
    <row r="30" spans="1:9" x14ac:dyDescent="0.25">
      <c r="A30" s="84">
        <f>IF(I29="","",IF(A29&gt;=Paskola_SK!$D$7*p,"",A29+1))</f>
        <v>28</v>
      </c>
      <c r="B30" s="83">
        <f ca="1">IF(A30="","",IF(p=52,B29+7,IF(p=26,B29+14,IF(p=24,IF(MOD(A30,2)=0,EDATE(Paskola_SK!$D$8,A30/2),B29+14),IF(DAY(DATE(YEAR(Paskola_SK!$D$8),MONTH(Paskola_SK!$D$8)+(A30-1)*(12/p),DAY(Paskola_SK!$D$8)))&lt;&gt;DAY(Paskola_SK!$D$8),DATE(YEAR(Paskola_SK!$D$8),MONTH(Paskola_SK!$D$8)+A30*(12/p)+1,0),DATE(YEAR(Paskola_SK!$D$8),MONTH(Paskola_SK!$D$8)+A30*(12/p),DAY(Paskola_SK!$D$8)))))))</f>
        <v>46171</v>
      </c>
      <c r="C30" s="82">
        <f t="shared" si="0"/>
        <v>10000</v>
      </c>
      <c r="D30" s="82">
        <f t="shared" si="1"/>
        <v>500</v>
      </c>
      <c r="E30" s="82">
        <f>IF(A30="","",A+SUM($D$2:D29))</f>
        <v>14000</v>
      </c>
      <c r="F30" s="82">
        <f>IF(A30="","",SUM(D$1:D30)+PV)</f>
        <v>24000</v>
      </c>
      <c r="G30" s="82">
        <f>IF(A30="","",IF(Paskola_SK!$D$9=Paskola_VP!$A$10,I29*( (1+rate)^(B30-B29)-1 ),I29*rate))</f>
        <v>61.613576979949329</v>
      </c>
      <c r="H30" s="82">
        <f>IF(D30="","",SUM(G$1:G30))</f>
        <v>1207.0443689602087</v>
      </c>
      <c r="I30" s="82">
        <f t="shared" si="2"/>
        <v>25207.044368960203</v>
      </c>
    </row>
    <row r="31" spans="1:9" x14ac:dyDescent="0.25">
      <c r="A31" s="84">
        <f>IF(I30="","",IF(A30&gt;=Paskola_SK!$D$7*p,"",A30+1))</f>
        <v>29</v>
      </c>
      <c r="B31" s="83">
        <f ca="1">IF(A31="","",IF(p=52,B30+7,IF(p=26,B30+14,IF(p=24,IF(MOD(A31,2)=0,EDATE(Paskola_SK!$D$8,A31/2),B30+14),IF(DAY(DATE(YEAR(Paskola_SK!$D$8),MONTH(Paskola_SK!$D$8)+(A31-1)*(12/p),DAY(Paskola_SK!$D$8)))&lt;&gt;DAY(Paskola_SK!$D$8),DATE(YEAR(Paskola_SK!$D$8),MONTH(Paskola_SK!$D$8)+A31*(12/p)+1,0),DATE(YEAR(Paskola_SK!$D$8),MONTH(Paskola_SK!$D$8)+A31*(12/p),DAY(Paskola_SK!$D$8)))))))</f>
        <v>46202</v>
      </c>
      <c r="C31" s="82">
        <f t="shared" si="0"/>
        <v>10000</v>
      </c>
      <c r="D31" s="82">
        <f t="shared" si="1"/>
        <v>500</v>
      </c>
      <c r="E31" s="82">
        <f>IF(A31="","",A+SUM($D$2:D30))</f>
        <v>14500</v>
      </c>
      <c r="F31" s="82">
        <f>IF(A31="","",SUM(D$1:D31)+PV)</f>
        <v>24500</v>
      </c>
      <c r="G31" s="82">
        <f>IF(A31="","",IF(Paskola_SK!$D$9=Paskola_VP!$A$10,I30*( (1+rate)^(B31-B30)-1 ),I30*rate))</f>
        <v>63.017610922399165</v>
      </c>
      <c r="H31" s="82">
        <f>IF(D31="","",SUM(G$1:G31))</f>
        <v>1270.0619798826078</v>
      </c>
      <c r="I31" s="82">
        <f t="shared" si="2"/>
        <v>25770.061979882601</v>
      </c>
    </row>
    <row r="32" spans="1:9" x14ac:dyDescent="0.25">
      <c r="A32" s="84">
        <f>IF(I31="","",IF(A31&gt;=Paskola_SK!$D$7*p,"",A31+1))</f>
        <v>30</v>
      </c>
      <c r="B32" s="83">
        <f ca="1">IF(A32="","",IF(p=52,B31+7,IF(p=26,B31+14,IF(p=24,IF(MOD(A32,2)=0,EDATE(Paskola_SK!$D$8,A32/2),B31+14),IF(DAY(DATE(YEAR(Paskola_SK!$D$8),MONTH(Paskola_SK!$D$8)+(A32-1)*(12/p),DAY(Paskola_SK!$D$8)))&lt;&gt;DAY(Paskola_SK!$D$8),DATE(YEAR(Paskola_SK!$D$8),MONTH(Paskola_SK!$D$8)+A32*(12/p)+1,0),DATE(YEAR(Paskola_SK!$D$8),MONTH(Paskola_SK!$D$8)+A32*(12/p),DAY(Paskola_SK!$D$8)))))))</f>
        <v>46232</v>
      </c>
      <c r="C32" s="82">
        <f t="shared" si="0"/>
        <v>10000</v>
      </c>
      <c r="D32" s="82">
        <f t="shared" si="1"/>
        <v>500</v>
      </c>
      <c r="E32" s="82">
        <f>IF(A32="","",A+SUM($D$2:D31))</f>
        <v>15000</v>
      </c>
      <c r="F32" s="82">
        <f>IF(A32="","",SUM(D$1:D32)+PV)</f>
        <v>25000</v>
      </c>
      <c r="G32" s="82">
        <f>IF(A32="","",IF(Paskola_SK!$D$9=Paskola_VP!$A$10,I31*( (1+rate)^(B32-B31)-1 ),I31*rate))</f>
        <v>64.425154949705131</v>
      </c>
      <c r="H32" s="82">
        <f>IF(D32="","",SUM(G$1:G32))</f>
        <v>1334.4871348323129</v>
      </c>
      <c r="I32" s="82">
        <f t="shared" si="2"/>
        <v>26334.487134832307</v>
      </c>
    </row>
    <row r="33" spans="1:9" x14ac:dyDescent="0.25">
      <c r="A33" s="84">
        <f>IF(I32="","",IF(A32&gt;=Paskola_SK!$D$7*p,"",A32+1))</f>
        <v>31</v>
      </c>
      <c r="B33" s="83">
        <f ca="1">IF(A33="","",IF(p=52,B32+7,IF(p=26,B32+14,IF(p=24,IF(MOD(A33,2)=0,EDATE(Paskola_SK!$D$8,A33/2),B32+14),IF(DAY(DATE(YEAR(Paskola_SK!$D$8),MONTH(Paskola_SK!$D$8)+(A33-1)*(12/p),DAY(Paskola_SK!$D$8)))&lt;&gt;DAY(Paskola_SK!$D$8),DATE(YEAR(Paskola_SK!$D$8),MONTH(Paskola_SK!$D$8)+A33*(12/p)+1,0),DATE(YEAR(Paskola_SK!$D$8),MONTH(Paskola_SK!$D$8)+A33*(12/p),DAY(Paskola_SK!$D$8)))))))</f>
        <v>46263</v>
      </c>
      <c r="C33" s="82">
        <f t="shared" si="0"/>
        <v>10000</v>
      </c>
      <c r="D33" s="82">
        <f t="shared" si="1"/>
        <v>500</v>
      </c>
      <c r="E33" s="82">
        <f>IF(A33="","",A+SUM($D$2:D32))</f>
        <v>15500</v>
      </c>
      <c r="F33" s="82">
        <f>IF(A33="","",SUM(D$1:D33)+PV)</f>
        <v>25500</v>
      </c>
      <c r="G33" s="82">
        <f>IF(A33="","",IF(Paskola_SK!$D$9=Paskola_VP!$A$10,I32*( (1+rate)^(B33-B32)-1 ),I32*rate))</f>
        <v>65.83621783707936</v>
      </c>
      <c r="H33" s="82">
        <f>IF(D33="","",SUM(G$1:G33))</f>
        <v>1400.3233526693923</v>
      </c>
      <c r="I33" s="82">
        <f t="shared" si="2"/>
        <v>26900.323352669388</v>
      </c>
    </row>
    <row r="34" spans="1:9" x14ac:dyDescent="0.25">
      <c r="A34" s="84">
        <f>IF(I33="","",IF(A33&gt;=Paskola_SK!$D$7*p,"",A33+1))</f>
        <v>32</v>
      </c>
      <c r="B34" s="83">
        <f ca="1">IF(A34="","",IF(p=52,B33+7,IF(p=26,B33+14,IF(p=24,IF(MOD(A34,2)=0,EDATE(Paskola_SK!$D$8,A34/2),B33+14),IF(DAY(DATE(YEAR(Paskola_SK!$D$8),MONTH(Paskola_SK!$D$8)+(A34-1)*(12/p),DAY(Paskola_SK!$D$8)))&lt;&gt;DAY(Paskola_SK!$D$8),DATE(YEAR(Paskola_SK!$D$8),MONTH(Paskola_SK!$D$8)+A34*(12/p)+1,0),DATE(YEAR(Paskola_SK!$D$8),MONTH(Paskola_SK!$D$8)+A34*(12/p),DAY(Paskola_SK!$D$8)))))))</f>
        <v>46294</v>
      </c>
      <c r="C34" s="82">
        <f t="shared" si="0"/>
        <v>10000</v>
      </c>
      <c r="D34" s="82">
        <f t="shared" si="1"/>
        <v>500</v>
      </c>
      <c r="E34" s="82">
        <f>IF(A34="","",A+SUM($D$2:D33))</f>
        <v>16000</v>
      </c>
      <c r="F34" s="82">
        <f>IF(A34="","",SUM(D$1:D34)+PV)</f>
        <v>26000</v>
      </c>
      <c r="G34" s="82">
        <f>IF(A34="","",IF(Paskola_SK!$D$9=Paskola_VP!$A$10,I33*( (1+rate)^(B34-B33)-1 ),I33*rate))</f>
        <v>67.25080838167203</v>
      </c>
      <c r="H34" s="82">
        <f>IF(D34="","",SUM(G$1:G34))</f>
        <v>1467.5741610510643</v>
      </c>
      <c r="I34" s="82">
        <f t="shared" si="2"/>
        <v>27467.574161051059</v>
      </c>
    </row>
    <row r="35" spans="1:9" x14ac:dyDescent="0.25">
      <c r="A35" s="84">
        <f>IF(I34="","",IF(A34&gt;=Paskola_SK!$D$7*p,"",A34+1))</f>
        <v>33</v>
      </c>
      <c r="B35" s="83">
        <f ca="1">IF(A35="","",IF(p=52,B34+7,IF(p=26,B34+14,IF(p=24,IF(MOD(A35,2)=0,EDATE(Paskola_SK!$D$8,A35/2),B34+14),IF(DAY(DATE(YEAR(Paskola_SK!$D$8),MONTH(Paskola_SK!$D$8)+(A35-1)*(12/p),DAY(Paskola_SK!$D$8)))&lt;&gt;DAY(Paskola_SK!$D$8),DATE(YEAR(Paskola_SK!$D$8),MONTH(Paskola_SK!$D$8)+A35*(12/p)+1,0),DATE(YEAR(Paskola_SK!$D$8),MONTH(Paskola_SK!$D$8)+A35*(12/p),DAY(Paskola_SK!$D$8)))))))</f>
        <v>46324</v>
      </c>
      <c r="C35" s="82">
        <f t="shared" si="0"/>
        <v>10000</v>
      </c>
      <c r="D35" s="82">
        <f t="shared" si="1"/>
        <v>500</v>
      </c>
      <c r="E35" s="82">
        <f>IF(A35="","",A+SUM($D$2:D34))</f>
        <v>16500</v>
      </c>
      <c r="F35" s="82">
        <f>IF(A35="","",SUM(D$1:D35)+PV)</f>
        <v>26500</v>
      </c>
      <c r="G35" s="82">
        <f>IF(A35="","",IF(Paskola_SK!$D$9=Paskola_VP!$A$10,I34*( (1+rate)^(B35-B34)-1 ),I34*rate))</f>
        <v>68.66893540262619</v>
      </c>
      <c r="H35" s="82">
        <f>IF(D35="","",SUM(G$1:G35))</f>
        <v>1536.2430964536904</v>
      </c>
      <c r="I35" s="82">
        <f t="shared" si="2"/>
        <v>28036.243096453687</v>
      </c>
    </row>
    <row r="36" spans="1:9" x14ac:dyDescent="0.25">
      <c r="A36" s="84">
        <f>IF(I35="","",IF(A35&gt;=Paskola_SK!$D$7*p,"",A35+1))</f>
        <v>34</v>
      </c>
      <c r="B36" s="83">
        <f ca="1">IF(A36="","",IF(p=52,B35+7,IF(p=26,B35+14,IF(p=24,IF(MOD(A36,2)=0,EDATE(Paskola_SK!$D$8,A36/2),B35+14),IF(DAY(DATE(YEAR(Paskola_SK!$D$8),MONTH(Paskola_SK!$D$8)+(A36-1)*(12/p),DAY(Paskola_SK!$D$8)))&lt;&gt;DAY(Paskola_SK!$D$8),DATE(YEAR(Paskola_SK!$D$8),MONTH(Paskola_SK!$D$8)+A36*(12/p)+1,0),DATE(YEAR(Paskola_SK!$D$8),MONTH(Paskola_SK!$D$8)+A36*(12/p),DAY(Paskola_SK!$D$8)))))))</f>
        <v>46355</v>
      </c>
      <c r="C36" s="82">
        <f t="shared" si="0"/>
        <v>10000</v>
      </c>
      <c r="D36" s="82">
        <f t="shared" si="1"/>
        <v>500</v>
      </c>
      <c r="E36" s="82">
        <f>IF(A36="","",A+SUM($D$2:D35))</f>
        <v>17000</v>
      </c>
      <c r="F36" s="82">
        <f>IF(A36="","",SUM(D$1:D36)+PV)</f>
        <v>27000</v>
      </c>
      <c r="G36" s="82">
        <f>IF(A36="","",IF(Paskola_SK!$D$9=Paskola_VP!$A$10,I35*( (1+rate)^(B36-B35)-1 ),I35*rate))</f>
        <v>70.090607741132729</v>
      </c>
      <c r="H36" s="82">
        <f>IF(D36="","",SUM(G$1:G36))</f>
        <v>1606.3337041948232</v>
      </c>
      <c r="I36" s="82">
        <f t="shared" si="2"/>
        <v>28606.333704194818</v>
      </c>
    </row>
    <row r="37" spans="1:9" x14ac:dyDescent="0.25">
      <c r="A37" s="84">
        <f>IF(I36="","",IF(A36&gt;=Paskola_SK!$D$7*p,"",A36+1))</f>
        <v>35</v>
      </c>
      <c r="B37" s="83">
        <f ca="1">IF(A37="","",IF(p=52,B36+7,IF(p=26,B36+14,IF(p=24,IF(MOD(A37,2)=0,EDATE(Paskola_SK!$D$8,A37/2),B36+14),IF(DAY(DATE(YEAR(Paskola_SK!$D$8),MONTH(Paskola_SK!$D$8)+(A37-1)*(12/p),DAY(Paskola_SK!$D$8)))&lt;&gt;DAY(Paskola_SK!$D$8),DATE(YEAR(Paskola_SK!$D$8),MONTH(Paskola_SK!$D$8)+A37*(12/p)+1,0),DATE(YEAR(Paskola_SK!$D$8),MONTH(Paskola_SK!$D$8)+A37*(12/p),DAY(Paskola_SK!$D$8)))))))</f>
        <v>46385</v>
      </c>
      <c r="C37" s="82">
        <f t="shared" si="0"/>
        <v>10000</v>
      </c>
      <c r="D37" s="82">
        <f t="shared" si="1"/>
        <v>500</v>
      </c>
      <c r="E37" s="82">
        <f>IF(A37="","",A+SUM($D$2:D36))</f>
        <v>17500</v>
      </c>
      <c r="F37" s="82">
        <f>IF(A37="","",SUM(D$1:D37)+PV)</f>
        <v>27500</v>
      </c>
      <c r="G37" s="82">
        <f>IF(A37="","",IF(Paskola_SK!$D$9=Paskola_VP!$A$10,I36*( (1+rate)^(B37-B36)-1 ),I36*rate))</f>
        <v>71.515834260485519</v>
      </c>
      <c r="H37" s="82">
        <f>IF(D37="","",SUM(G$1:G37))</f>
        <v>1677.8495384553087</v>
      </c>
      <c r="I37" s="82">
        <f t="shared" si="2"/>
        <v>29177.849538455303</v>
      </c>
    </row>
    <row r="38" spans="1:9" x14ac:dyDescent="0.25">
      <c r="A38" s="84">
        <f>IF(I37="","",IF(A37&gt;=Paskola_SK!$D$7*p,"",A37+1))</f>
        <v>36</v>
      </c>
      <c r="B38" s="83">
        <f ca="1">IF(A38="","",IF(p=52,B37+7,IF(p=26,B37+14,IF(p=24,IF(MOD(A38,2)=0,EDATE(Paskola_SK!$D$8,A38/2),B37+14),IF(DAY(DATE(YEAR(Paskola_SK!$D$8),MONTH(Paskola_SK!$D$8)+(A38-1)*(12/p),DAY(Paskola_SK!$D$8)))&lt;&gt;DAY(Paskola_SK!$D$8),DATE(YEAR(Paskola_SK!$D$8),MONTH(Paskola_SK!$D$8)+A38*(12/p)+1,0),DATE(YEAR(Paskola_SK!$D$8),MONTH(Paskola_SK!$D$8)+A38*(12/p),DAY(Paskola_SK!$D$8)))))))</f>
        <v>46416</v>
      </c>
      <c r="C38" s="82">
        <f t="shared" si="0"/>
        <v>10000</v>
      </c>
      <c r="D38" s="82">
        <f t="shared" si="1"/>
        <v>500</v>
      </c>
      <c r="E38" s="82">
        <f>IF(A38="","",A+SUM($D$2:D37))</f>
        <v>18000</v>
      </c>
      <c r="F38" s="82">
        <f>IF(A38="","",SUM(D$1:D38)+PV)</f>
        <v>28000</v>
      </c>
      <c r="G38" s="82">
        <f>IF(A38="","",IF(Paskola_SK!$D$9=Paskola_VP!$A$10,I37*( (1+rate)^(B38-B37)-1 ),I37*rate))</f>
        <v>72.944623846136707</v>
      </c>
      <c r="H38" s="82">
        <f>IF(D38="","",SUM(G$1:G38))</f>
        <v>1750.7941623014453</v>
      </c>
      <c r="I38" s="82">
        <f t="shared" si="2"/>
        <v>29750.794162301438</v>
      </c>
    </row>
    <row r="39" spans="1:9" x14ac:dyDescent="0.25">
      <c r="A39" s="84">
        <f>IF(I38="","",IF(A38&gt;=Paskola_SK!$D$7*p,"",A38+1))</f>
        <v>37</v>
      </c>
      <c r="B39" s="83">
        <f ca="1">IF(A39="","",IF(p=52,B38+7,IF(p=26,B38+14,IF(p=24,IF(MOD(A39,2)=0,EDATE(Paskola_SK!$D$8,A39/2),B38+14),IF(DAY(DATE(YEAR(Paskola_SK!$D$8),MONTH(Paskola_SK!$D$8)+(A39-1)*(12/p),DAY(Paskola_SK!$D$8)))&lt;&gt;DAY(Paskola_SK!$D$8),DATE(YEAR(Paskola_SK!$D$8),MONTH(Paskola_SK!$D$8)+A39*(12/p)+1,0),DATE(YEAR(Paskola_SK!$D$8),MONTH(Paskola_SK!$D$8)+A39*(12/p),DAY(Paskola_SK!$D$8)))))))</f>
        <v>46447</v>
      </c>
      <c r="C39" s="82">
        <f t="shared" si="0"/>
        <v>10000</v>
      </c>
      <c r="D39" s="82">
        <f t="shared" si="1"/>
        <v>500</v>
      </c>
      <c r="E39" s="82">
        <f>IF(A39="","",A+SUM($D$2:D38))</f>
        <v>18500</v>
      </c>
      <c r="F39" s="82">
        <f>IF(A39="","",SUM(D$1:D39)+PV)</f>
        <v>28500</v>
      </c>
      <c r="G39" s="82">
        <f>IF(A39="","",IF(Paskola_SK!$D$9=Paskola_VP!$A$10,I38*( (1+rate)^(B39-B38)-1 ),I38*rate))</f>
        <v>74.376985405752009</v>
      </c>
      <c r="H39" s="82">
        <f>IF(D39="","",SUM(G$1:G39))</f>
        <v>1825.1711477071974</v>
      </c>
      <c r="I39" s="82">
        <f t="shared" si="2"/>
        <v>30325.171147707191</v>
      </c>
    </row>
    <row r="40" spans="1:9" x14ac:dyDescent="0.25">
      <c r="A40" s="84">
        <f>IF(I39="","",IF(A39&gt;=Paskola_SK!$D$7*p,"",A39+1))</f>
        <v>38</v>
      </c>
      <c r="B40" s="83">
        <f ca="1">IF(A40="","",IF(p=52,B39+7,IF(p=26,B39+14,IF(p=24,IF(MOD(A40,2)=0,EDATE(Paskola_SK!$D$8,A40/2),B39+14),IF(DAY(DATE(YEAR(Paskola_SK!$D$8),MONTH(Paskola_SK!$D$8)+(A40-1)*(12/p),DAY(Paskola_SK!$D$8)))&lt;&gt;DAY(Paskola_SK!$D$8),DATE(YEAR(Paskola_SK!$D$8),MONTH(Paskola_SK!$D$8)+A40*(12/p)+1,0),DATE(YEAR(Paskola_SK!$D$8),MONTH(Paskola_SK!$D$8)+A40*(12/p),DAY(Paskola_SK!$D$8)))))))</f>
        <v>46477</v>
      </c>
      <c r="C40" s="82">
        <f t="shared" si="0"/>
        <v>10000</v>
      </c>
      <c r="D40" s="82">
        <f t="shared" si="1"/>
        <v>500</v>
      </c>
      <c r="E40" s="82">
        <f>IF(A40="","",A+SUM($D$2:D39))</f>
        <v>19000</v>
      </c>
      <c r="F40" s="82">
        <f>IF(A40="","",SUM(D$1:D40)+PV)</f>
        <v>29000</v>
      </c>
      <c r="G40" s="82">
        <f>IF(A40="","",IF(Paskola_SK!$D$9=Paskola_VP!$A$10,I39*( (1+rate)^(B40-B39)-1 ),I39*rate))</f>
        <v>75.81292786926636</v>
      </c>
      <c r="H40" s="82">
        <f>IF(D40="","",SUM(G$1:G40))</f>
        <v>1900.9840755764637</v>
      </c>
      <c r="I40" s="82">
        <f t="shared" si="2"/>
        <v>30900.984075576456</v>
      </c>
    </row>
    <row r="41" spans="1:9" x14ac:dyDescent="0.25">
      <c r="A41" s="84">
        <f>IF(I40="","",IF(A40&gt;=Paskola_SK!$D$7*p,"",A40+1))</f>
        <v>39</v>
      </c>
      <c r="B41" s="83">
        <f ca="1">IF(A41="","",IF(p=52,B40+7,IF(p=26,B40+14,IF(p=24,IF(MOD(A41,2)=0,EDATE(Paskola_SK!$D$8,A41/2),B40+14),IF(DAY(DATE(YEAR(Paskola_SK!$D$8),MONTH(Paskola_SK!$D$8)+(A41-1)*(12/p),DAY(Paskola_SK!$D$8)))&lt;&gt;DAY(Paskola_SK!$D$8),DATE(YEAR(Paskola_SK!$D$8),MONTH(Paskola_SK!$D$8)+A41*(12/p)+1,0),DATE(YEAR(Paskola_SK!$D$8),MONTH(Paskola_SK!$D$8)+A41*(12/p),DAY(Paskola_SK!$D$8)))))))</f>
        <v>46506</v>
      </c>
      <c r="C41" s="82">
        <f t="shared" si="0"/>
        <v>10000</v>
      </c>
      <c r="D41" s="82">
        <f t="shared" si="1"/>
        <v>500</v>
      </c>
      <c r="E41" s="82">
        <f>IF(A41="","",A+SUM($D$2:D40))</f>
        <v>19500</v>
      </c>
      <c r="F41" s="82">
        <f>IF(A41="","",SUM(D$1:D41)+PV)</f>
        <v>29500</v>
      </c>
      <c r="G41" s="82">
        <f>IF(A41="","",IF(Paskola_SK!$D$9=Paskola_VP!$A$10,I40*( (1+rate)^(B41-B40)-1 ),I40*rate))</f>
        <v>77.252460188939494</v>
      </c>
      <c r="H41" s="82">
        <f>IF(D41="","",SUM(G$1:G41))</f>
        <v>1978.2365357654032</v>
      </c>
      <c r="I41" s="82">
        <f t="shared" si="2"/>
        <v>31478.236535765394</v>
      </c>
    </row>
    <row r="42" spans="1:9" x14ac:dyDescent="0.25">
      <c r="A42" s="84">
        <f>IF(I41="","",IF(A41&gt;=Paskola_SK!$D$7*p,"",A41+1))</f>
        <v>40</v>
      </c>
      <c r="B42" s="83">
        <f ca="1">IF(A42="","",IF(p=52,B41+7,IF(p=26,B41+14,IF(p=24,IF(MOD(A42,2)=0,EDATE(Paskola_SK!$D$8,A42/2),B41+14),IF(DAY(DATE(YEAR(Paskola_SK!$D$8),MONTH(Paskola_SK!$D$8)+(A42-1)*(12/p),DAY(Paskola_SK!$D$8)))&lt;&gt;DAY(Paskola_SK!$D$8),DATE(YEAR(Paskola_SK!$D$8),MONTH(Paskola_SK!$D$8)+A42*(12/p)+1,0),DATE(YEAR(Paskola_SK!$D$8),MONTH(Paskola_SK!$D$8)+A42*(12/p),DAY(Paskola_SK!$D$8)))))))</f>
        <v>46536</v>
      </c>
      <c r="C42" s="82">
        <f t="shared" si="0"/>
        <v>10000</v>
      </c>
      <c r="D42" s="82">
        <f t="shared" si="1"/>
        <v>500</v>
      </c>
      <c r="E42" s="82">
        <f>IF(A42="","",A+SUM($D$2:D41))</f>
        <v>20000</v>
      </c>
      <c r="F42" s="82">
        <f>IF(A42="","",SUM(D$1:D42)+PV)</f>
        <v>30000</v>
      </c>
      <c r="G42" s="82">
        <f>IF(A42="","",IF(Paskola_SK!$D$9=Paskola_VP!$A$10,I41*( (1+rate)^(B42-B41)-1 ),I41*rate))</f>
        <v>78.695591339411806</v>
      </c>
      <c r="H42" s="82">
        <f>IF(D42="","",SUM(G$1:G42))</f>
        <v>2056.9321271048152</v>
      </c>
      <c r="I42" s="82">
        <f t="shared" si="2"/>
        <v>32056.932127104807</v>
      </c>
    </row>
    <row r="43" spans="1:9" x14ac:dyDescent="0.25">
      <c r="A43" s="84">
        <f>IF(I42="","",IF(A42&gt;=Paskola_SK!$D$7*p,"",A42+1))</f>
        <v>41</v>
      </c>
      <c r="B43" s="83">
        <f ca="1">IF(A43="","",IF(p=52,B42+7,IF(p=26,B42+14,IF(p=24,IF(MOD(A43,2)=0,EDATE(Paskola_SK!$D$8,A43/2),B42+14),IF(DAY(DATE(YEAR(Paskola_SK!$D$8),MONTH(Paskola_SK!$D$8)+(A43-1)*(12/p),DAY(Paskola_SK!$D$8)))&lt;&gt;DAY(Paskola_SK!$D$8),DATE(YEAR(Paskola_SK!$D$8),MONTH(Paskola_SK!$D$8)+A43*(12/p)+1,0),DATE(YEAR(Paskola_SK!$D$8),MONTH(Paskola_SK!$D$8)+A43*(12/p),DAY(Paskola_SK!$D$8)))))))</f>
        <v>46567</v>
      </c>
      <c r="C43" s="82">
        <f t="shared" si="0"/>
        <v>10000</v>
      </c>
      <c r="D43" s="82">
        <f t="shared" si="1"/>
        <v>500</v>
      </c>
      <c r="E43" s="82">
        <f>IF(A43="","",A+SUM($D$2:D42))</f>
        <v>20500</v>
      </c>
      <c r="F43" s="82">
        <f>IF(A43="","",SUM(D$1:D43)+PV)</f>
        <v>30500</v>
      </c>
      <c r="G43" s="82">
        <f>IF(A43="","",IF(Paskola_SK!$D$9=Paskola_VP!$A$10,I42*( (1+rate)^(B43-B42)-1 ),I42*rate))</f>
        <v>80.142330317760312</v>
      </c>
      <c r="H43" s="82">
        <f>IF(D43="","",SUM(G$1:G43))</f>
        <v>2137.0744574225755</v>
      </c>
      <c r="I43" s="82">
        <f t="shared" si="2"/>
        <v>32637.074457422568</v>
      </c>
    </row>
    <row r="44" spans="1:9" x14ac:dyDescent="0.25">
      <c r="A44" s="84">
        <f>IF(I43="","",IF(A43&gt;=Paskola_SK!$D$7*p,"",A43+1))</f>
        <v>42</v>
      </c>
      <c r="B44" s="83">
        <f ca="1">IF(A44="","",IF(p=52,B43+7,IF(p=26,B43+14,IF(p=24,IF(MOD(A44,2)=0,EDATE(Paskola_SK!$D$8,A44/2),B43+14),IF(DAY(DATE(YEAR(Paskola_SK!$D$8),MONTH(Paskola_SK!$D$8)+(A44-1)*(12/p),DAY(Paskola_SK!$D$8)))&lt;&gt;DAY(Paskola_SK!$D$8),DATE(YEAR(Paskola_SK!$D$8),MONTH(Paskola_SK!$D$8)+A44*(12/p)+1,0),DATE(YEAR(Paskola_SK!$D$8),MONTH(Paskola_SK!$D$8)+A44*(12/p),DAY(Paskola_SK!$D$8)))))))</f>
        <v>46597</v>
      </c>
      <c r="C44" s="82">
        <f t="shared" si="0"/>
        <v>10000</v>
      </c>
      <c r="D44" s="82">
        <f t="shared" si="1"/>
        <v>500</v>
      </c>
      <c r="E44" s="82">
        <f>IF(A44="","",A+SUM($D$2:D43))</f>
        <v>21000</v>
      </c>
      <c r="F44" s="82">
        <f>IF(A44="","",SUM(D$1:D44)+PV)</f>
        <v>31000</v>
      </c>
      <c r="G44" s="82">
        <f>IF(A44="","",IF(Paskola_SK!$D$9=Paskola_VP!$A$10,I43*( (1+rate)^(B44-B43)-1 ),I43*rate))</f>
        <v>81.592686143554687</v>
      </c>
      <c r="H44" s="82">
        <f>IF(D44="","",SUM(G$1:G44))</f>
        <v>2218.6671435661301</v>
      </c>
      <c r="I44" s="82">
        <f t="shared" si="2"/>
        <v>33218.667143566126</v>
      </c>
    </row>
    <row r="45" spans="1:9" x14ac:dyDescent="0.25">
      <c r="A45" s="84">
        <f>IF(I44="","",IF(A44&gt;=Paskola_SK!$D$7*p,"",A44+1))</f>
        <v>43</v>
      </c>
      <c r="B45" s="83">
        <f ca="1">IF(A45="","",IF(p=52,B44+7,IF(p=26,B44+14,IF(p=24,IF(MOD(A45,2)=0,EDATE(Paskola_SK!$D$8,A45/2),B44+14),IF(DAY(DATE(YEAR(Paskola_SK!$D$8),MONTH(Paskola_SK!$D$8)+(A45-1)*(12/p),DAY(Paskola_SK!$D$8)))&lt;&gt;DAY(Paskola_SK!$D$8),DATE(YEAR(Paskola_SK!$D$8),MONTH(Paskola_SK!$D$8)+A45*(12/p)+1,0),DATE(YEAR(Paskola_SK!$D$8),MONTH(Paskola_SK!$D$8)+A45*(12/p),DAY(Paskola_SK!$D$8)))))))</f>
        <v>46628</v>
      </c>
      <c r="C45" s="82">
        <f t="shared" si="0"/>
        <v>10000</v>
      </c>
      <c r="D45" s="82">
        <f t="shared" si="1"/>
        <v>500</v>
      </c>
      <c r="E45" s="82">
        <f>IF(A45="","",A+SUM($D$2:D44))</f>
        <v>21500</v>
      </c>
      <c r="F45" s="82">
        <f>IF(A45="","",SUM(D$1:D45)+PV)</f>
        <v>31500</v>
      </c>
      <c r="G45" s="82">
        <f>IF(A45="","",IF(Paskola_SK!$D$9=Paskola_VP!$A$10,I44*( (1+rate)^(B45-B44)-1 ),I44*rate))</f>
        <v>83.046667858913551</v>
      </c>
      <c r="H45" s="82">
        <f>IF(D45="","",SUM(G$1:G45))</f>
        <v>2301.7138114250438</v>
      </c>
      <c r="I45" s="82">
        <f t="shared" si="2"/>
        <v>33801.713811425041</v>
      </c>
    </row>
    <row r="46" spans="1:9" x14ac:dyDescent="0.25">
      <c r="A46" s="84">
        <f>IF(I45="","",IF(A45&gt;=Paskola_SK!$D$7*p,"",A45+1))</f>
        <v>44</v>
      </c>
      <c r="B46" s="83">
        <f ca="1">IF(A46="","",IF(p=52,B45+7,IF(p=26,B45+14,IF(p=24,IF(MOD(A46,2)=0,EDATE(Paskola_SK!$D$8,A46/2),B45+14),IF(DAY(DATE(YEAR(Paskola_SK!$D$8),MONTH(Paskola_SK!$D$8)+(A46-1)*(12/p),DAY(Paskola_SK!$D$8)))&lt;&gt;DAY(Paskola_SK!$D$8),DATE(YEAR(Paskola_SK!$D$8),MONTH(Paskola_SK!$D$8)+A46*(12/p)+1,0),DATE(YEAR(Paskola_SK!$D$8),MONTH(Paskola_SK!$D$8)+A46*(12/p),DAY(Paskola_SK!$D$8)))))))</f>
        <v>46659</v>
      </c>
      <c r="C46" s="82">
        <f t="shared" si="0"/>
        <v>10000</v>
      </c>
      <c r="D46" s="82">
        <f t="shared" si="1"/>
        <v>500</v>
      </c>
      <c r="E46" s="82">
        <f>IF(A46="","",A+SUM($D$2:D45))</f>
        <v>22000</v>
      </c>
      <c r="F46" s="82">
        <f>IF(A46="","",SUM(D$1:D46)+PV)</f>
        <v>32000</v>
      </c>
      <c r="G46" s="82">
        <f>IF(A46="","",IF(Paskola_SK!$D$9=Paskola_VP!$A$10,I45*( (1+rate)^(B46-B45)-1 ),I45*rate))</f>
        <v>84.504284528560802</v>
      </c>
      <c r="H46" s="82">
        <f>IF(D46="","",SUM(G$1:G46))</f>
        <v>2386.2180959536045</v>
      </c>
      <c r="I46" s="82">
        <f t="shared" si="2"/>
        <v>34386.218095953605</v>
      </c>
    </row>
    <row r="47" spans="1:9" x14ac:dyDescent="0.25">
      <c r="A47" s="84">
        <f>IF(I46="","",IF(A46&gt;=Paskola_SK!$D$7*p,"",A46+1))</f>
        <v>45</v>
      </c>
      <c r="B47" s="83">
        <f ca="1">IF(A47="","",IF(p=52,B46+7,IF(p=26,B46+14,IF(p=24,IF(MOD(A47,2)=0,EDATE(Paskola_SK!$D$8,A47/2),B46+14),IF(DAY(DATE(YEAR(Paskola_SK!$D$8),MONTH(Paskola_SK!$D$8)+(A47-1)*(12/p),DAY(Paskola_SK!$D$8)))&lt;&gt;DAY(Paskola_SK!$D$8),DATE(YEAR(Paskola_SK!$D$8),MONTH(Paskola_SK!$D$8)+A47*(12/p)+1,0),DATE(YEAR(Paskola_SK!$D$8),MONTH(Paskola_SK!$D$8)+A47*(12/p),DAY(Paskola_SK!$D$8)))))))</f>
        <v>46689</v>
      </c>
      <c r="C47" s="82">
        <f t="shared" si="0"/>
        <v>10000</v>
      </c>
      <c r="D47" s="82">
        <f t="shared" si="1"/>
        <v>500</v>
      </c>
      <c r="E47" s="82">
        <f>IF(A47="","",A+SUM($D$2:D46))</f>
        <v>22500</v>
      </c>
      <c r="F47" s="82">
        <f>IF(A47="","",SUM(D$1:D47)+PV)</f>
        <v>32500</v>
      </c>
      <c r="G47" s="82">
        <f>IF(A47="","",IF(Paskola_SK!$D$9=Paskola_VP!$A$10,I46*( (1+rate)^(B47-B46)-1 ),I46*rate))</f>
        <v>85.965545239882175</v>
      </c>
      <c r="H47" s="82">
        <f>IF(D47="","",SUM(G$1:G47))</f>
        <v>2472.1836411934864</v>
      </c>
      <c r="I47" s="82">
        <f t="shared" si="2"/>
        <v>34972.183641193486</v>
      </c>
    </row>
    <row r="48" spans="1:9" x14ac:dyDescent="0.25">
      <c r="A48" s="84">
        <f>IF(I47="","",IF(A47&gt;=Paskola_SK!$D$7*p,"",A47+1))</f>
        <v>46</v>
      </c>
      <c r="B48" s="83">
        <f ca="1">IF(A48="","",IF(p=52,B47+7,IF(p=26,B47+14,IF(p=24,IF(MOD(A48,2)=0,EDATE(Paskola_SK!$D$8,A48/2),B47+14),IF(DAY(DATE(YEAR(Paskola_SK!$D$8),MONTH(Paskola_SK!$D$8)+(A48-1)*(12/p),DAY(Paskola_SK!$D$8)))&lt;&gt;DAY(Paskola_SK!$D$8),DATE(YEAR(Paskola_SK!$D$8),MONTH(Paskola_SK!$D$8)+A48*(12/p)+1,0),DATE(YEAR(Paskola_SK!$D$8),MONTH(Paskola_SK!$D$8)+A48*(12/p),DAY(Paskola_SK!$D$8)))))))</f>
        <v>46720</v>
      </c>
      <c r="C48" s="82">
        <f t="shared" si="0"/>
        <v>10000</v>
      </c>
      <c r="D48" s="82">
        <f t="shared" si="1"/>
        <v>500</v>
      </c>
      <c r="E48" s="82">
        <f>IF(A48="","",A+SUM($D$2:D47))</f>
        <v>23000</v>
      </c>
      <c r="F48" s="82">
        <f>IF(A48="","",SUM(D$1:D48)+PV)</f>
        <v>33000</v>
      </c>
      <c r="G48" s="82">
        <f>IF(A48="","",IF(Paskola_SK!$D$9=Paskola_VP!$A$10,I47*( (1+rate)^(B48-B47)-1 ),I47*rate))</f>
        <v>87.430459102981857</v>
      </c>
      <c r="H48" s="82">
        <f>IF(D48="","",SUM(G$1:G48))</f>
        <v>2559.6141002964682</v>
      </c>
      <c r="I48" s="82">
        <f t="shared" si="2"/>
        <v>35559.614100296465</v>
      </c>
    </row>
    <row r="49" spans="1:9" x14ac:dyDescent="0.25">
      <c r="A49" s="84">
        <f>IF(I48="","",IF(A48&gt;=Paskola_SK!$D$7*p,"",A48+1))</f>
        <v>47</v>
      </c>
      <c r="B49" s="83">
        <f ca="1">IF(A49="","",IF(p=52,B48+7,IF(p=26,B48+14,IF(p=24,IF(MOD(A49,2)=0,EDATE(Paskola_SK!$D$8,A49/2),B48+14),IF(DAY(DATE(YEAR(Paskola_SK!$D$8),MONTH(Paskola_SK!$D$8)+(A49-1)*(12/p),DAY(Paskola_SK!$D$8)))&lt;&gt;DAY(Paskola_SK!$D$8),DATE(YEAR(Paskola_SK!$D$8),MONTH(Paskola_SK!$D$8)+A49*(12/p)+1,0),DATE(YEAR(Paskola_SK!$D$8),MONTH(Paskola_SK!$D$8)+A49*(12/p),DAY(Paskola_SK!$D$8)))))))</f>
        <v>46750</v>
      </c>
      <c r="C49" s="82">
        <f t="shared" si="0"/>
        <v>10000</v>
      </c>
      <c r="D49" s="82">
        <f t="shared" si="1"/>
        <v>500</v>
      </c>
      <c r="E49" s="82">
        <f>IF(A49="","",A+SUM($D$2:D48))</f>
        <v>23500</v>
      </c>
      <c r="F49" s="82">
        <f>IF(A49="","",SUM(D$1:D49)+PV)</f>
        <v>33500</v>
      </c>
      <c r="G49" s="82">
        <f>IF(A49="","",IF(Paskola_SK!$D$9=Paskola_VP!$A$10,I48*( (1+rate)^(B49-B48)-1 ),I48*rate))</f>
        <v>88.899035250739274</v>
      </c>
      <c r="H49" s="82">
        <f>IF(D49="","",SUM(G$1:G49))</f>
        <v>2648.5131355472076</v>
      </c>
      <c r="I49" s="82">
        <f t="shared" si="2"/>
        <v>36148.513135547204</v>
      </c>
    </row>
    <row r="50" spans="1:9" x14ac:dyDescent="0.25">
      <c r="A50" s="84">
        <f>IF(I49="","",IF(A49&gt;=Paskola_SK!$D$7*p,"",A49+1))</f>
        <v>48</v>
      </c>
      <c r="B50" s="83">
        <f ca="1">IF(A50="","",IF(p=52,B49+7,IF(p=26,B49+14,IF(p=24,IF(MOD(A50,2)=0,EDATE(Paskola_SK!$D$8,A50/2),B49+14),IF(DAY(DATE(YEAR(Paskola_SK!$D$8),MONTH(Paskola_SK!$D$8)+(A50-1)*(12/p),DAY(Paskola_SK!$D$8)))&lt;&gt;DAY(Paskola_SK!$D$8),DATE(YEAR(Paskola_SK!$D$8),MONTH(Paskola_SK!$D$8)+A50*(12/p)+1,0),DATE(YEAR(Paskola_SK!$D$8),MONTH(Paskola_SK!$D$8)+A50*(12/p),DAY(Paskola_SK!$D$8)))))))</f>
        <v>46781</v>
      </c>
      <c r="C50" s="82">
        <f t="shared" si="0"/>
        <v>10000</v>
      </c>
      <c r="D50" s="82">
        <f t="shared" si="1"/>
        <v>500</v>
      </c>
      <c r="E50" s="82">
        <f>IF(A50="","",A+SUM($D$2:D49))</f>
        <v>24000</v>
      </c>
      <c r="F50" s="82">
        <f>IF(A50="","",SUM(D$1:D50)+PV)</f>
        <v>34000</v>
      </c>
      <c r="G50" s="82">
        <f>IF(A50="","",IF(Paskola_SK!$D$9=Paskola_VP!$A$10,I49*( (1+rate)^(B50-B49)-1 ),I49*rate))</f>
        <v>90.37128283886608</v>
      </c>
      <c r="H50" s="82">
        <f>IF(D50="","",SUM(G$1:G50))</f>
        <v>2738.8844183860738</v>
      </c>
      <c r="I50" s="82">
        <f t="shared" si="2"/>
        <v>36738.884418386071</v>
      </c>
    </row>
    <row r="51" spans="1:9" x14ac:dyDescent="0.25">
      <c r="A51" s="84">
        <f>IF(I50="","",IF(A50&gt;=Paskola_SK!$D$7*p,"",A50+1))</f>
        <v>49</v>
      </c>
      <c r="B51" s="83">
        <f ca="1">IF(A51="","",IF(p=52,B50+7,IF(p=26,B50+14,IF(p=24,IF(MOD(A51,2)=0,EDATE(Paskola_SK!$D$8,A51/2),B50+14),IF(DAY(DATE(YEAR(Paskola_SK!$D$8),MONTH(Paskola_SK!$D$8)+(A51-1)*(12/p),DAY(Paskola_SK!$D$8)))&lt;&gt;DAY(Paskola_SK!$D$8),DATE(YEAR(Paskola_SK!$D$8),MONTH(Paskola_SK!$D$8)+A51*(12/p)+1,0),DATE(YEAR(Paskola_SK!$D$8),MONTH(Paskola_SK!$D$8)+A51*(12/p),DAY(Paskola_SK!$D$8)))))))</f>
        <v>46812</v>
      </c>
      <c r="C51" s="82">
        <f t="shared" si="0"/>
        <v>10000</v>
      </c>
      <c r="D51" s="82">
        <f t="shared" si="1"/>
        <v>500</v>
      </c>
      <c r="E51" s="82">
        <f>IF(A51="","",A+SUM($D$2:D50))</f>
        <v>24500</v>
      </c>
      <c r="F51" s="82">
        <f>IF(A51="","",SUM(D$1:D51)+PV)</f>
        <v>34500</v>
      </c>
      <c r="G51" s="82">
        <f>IF(A51="","",IF(Paskola_SK!$D$9=Paskola_VP!$A$10,I50*( (1+rate)^(B51-B50)-1 ),I50*rate))</f>
        <v>91.84721104596322</v>
      </c>
      <c r="H51" s="82">
        <f>IF(D51="","",SUM(G$1:G51))</f>
        <v>2830.7316294320372</v>
      </c>
      <c r="I51" s="82">
        <f t="shared" si="2"/>
        <v>37330.731629432034</v>
      </c>
    </row>
    <row r="52" spans="1:9" x14ac:dyDescent="0.25">
      <c r="A52" s="84">
        <f>IF(I51="","",IF(A51&gt;=Paskola_SK!$D$7*p,"",A51+1))</f>
        <v>50</v>
      </c>
      <c r="B52" s="83">
        <f ca="1">IF(A52="","",IF(p=52,B51+7,IF(p=26,B51+14,IF(p=24,IF(MOD(A52,2)=0,EDATE(Paskola_SK!$D$8,A52/2),B51+14),IF(DAY(DATE(YEAR(Paskola_SK!$D$8),MONTH(Paskola_SK!$D$8)+(A52-1)*(12/p),DAY(Paskola_SK!$D$8)))&lt;&gt;DAY(Paskola_SK!$D$8),DATE(YEAR(Paskola_SK!$D$8),MONTH(Paskola_SK!$D$8)+A52*(12/p)+1,0),DATE(YEAR(Paskola_SK!$D$8),MONTH(Paskola_SK!$D$8)+A52*(12/p),DAY(Paskola_SK!$D$8)))))))</f>
        <v>46841</v>
      </c>
      <c r="C52" s="82">
        <f t="shared" si="0"/>
        <v>10000</v>
      </c>
      <c r="D52" s="82">
        <f t="shared" si="1"/>
        <v>500</v>
      </c>
      <c r="E52" s="82">
        <f>IF(A52="","",A+SUM($D$2:D51))</f>
        <v>25000</v>
      </c>
      <c r="F52" s="82">
        <f>IF(A52="","",SUM(D$1:D52)+PV)</f>
        <v>35000</v>
      </c>
      <c r="G52" s="82">
        <f>IF(A52="","",IF(Paskola_SK!$D$9=Paskola_VP!$A$10,I51*( (1+rate)^(B52-B51)-1 ),I51*rate))</f>
        <v>93.326829073578097</v>
      </c>
      <c r="H52" s="82">
        <f>IF(D52="","",SUM(G$1:G52))</f>
        <v>2924.0584585056154</v>
      </c>
      <c r="I52" s="82">
        <f t="shared" si="2"/>
        <v>37924.058458505613</v>
      </c>
    </row>
    <row r="53" spans="1:9" x14ac:dyDescent="0.25">
      <c r="A53" s="84">
        <f>IF(I52="","",IF(A52&gt;=Paskola_SK!$D$7*p,"",A52+1))</f>
        <v>51</v>
      </c>
      <c r="B53" s="83">
        <f ca="1">IF(A53="","",IF(p=52,B52+7,IF(p=26,B52+14,IF(p=24,IF(MOD(A53,2)=0,EDATE(Paskola_SK!$D$8,A53/2),B52+14),IF(DAY(DATE(YEAR(Paskola_SK!$D$8),MONTH(Paskola_SK!$D$8)+(A53-1)*(12/p),DAY(Paskola_SK!$D$8)))&lt;&gt;DAY(Paskola_SK!$D$8),DATE(YEAR(Paskola_SK!$D$8),MONTH(Paskola_SK!$D$8)+A53*(12/p)+1,0),DATE(YEAR(Paskola_SK!$D$8),MONTH(Paskola_SK!$D$8)+A53*(12/p),DAY(Paskola_SK!$D$8)))))))</f>
        <v>46872</v>
      </c>
      <c r="C53" s="82">
        <f t="shared" si="0"/>
        <v>10000</v>
      </c>
      <c r="D53" s="82">
        <f t="shared" si="1"/>
        <v>500</v>
      </c>
      <c r="E53" s="82">
        <f>IF(A53="","",A+SUM($D$2:D52))</f>
        <v>25500</v>
      </c>
      <c r="F53" s="82">
        <f>IF(A53="","",SUM(D$1:D53)+PV)</f>
        <v>35500</v>
      </c>
      <c r="G53" s="82">
        <f>IF(A53="","",IF(Paskola_SK!$D$9=Paskola_VP!$A$10,I52*( (1+rate)^(B53-B52)-1 ),I52*rate))</f>
        <v>94.810146146262014</v>
      </c>
      <c r="H53" s="82">
        <f>IF(D53="","",SUM(G$1:G53))</f>
        <v>3018.8686046518774</v>
      </c>
      <c r="I53" s="82">
        <f t="shared" si="2"/>
        <v>38518.868604651878</v>
      </c>
    </row>
    <row r="54" spans="1:9" x14ac:dyDescent="0.25">
      <c r="A54" s="84">
        <f>IF(I53="","",IF(A53&gt;=Paskola_SK!$D$7*p,"",A53+1))</f>
        <v>52</v>
      </c>
      <c r="B54" s="83">
        <f ca="1">IF(A54="","",IF(p=52,B53+7,IF(p=26,B53+14,IF(p=24,IF(MOD(A54,2)=0,EDATE(Paskola_SK!$D$8,A54/2),B53+14),IF(DAY(DATE(YEAR(Paskola_SK!$D$8),MONTH(Paskola_SK!$D$8)+(A54-1)*(12/p),DAY(Paskola_SK!$D$8)))&lt;&gt;DAY(Paskola_SK!$D$8),DATE(YEAR(Paskola_SK!$D$8),MONTH(Paskola_SK!$D$8)+A54*(12/p)+1,0),DATE(YEAR(Paskola_SK!$D$8),MONTH(Paskola_SK!$D$8)+A54*(12/p),DAY(Paskola_SK!$D$8)))))))</f>
        <v>46902</v>
      </c>
      <c r="C54" s="82">
        <f t="shared" si="0"/>
        <v>10000</v>
      </c>
      <c r="D54" s="82">
        <f t="shared" si="1"/>
        <v>500</v>
      </c>
      <c r="E54" s="82">
        <f>IF(A54="","",A+SUM($D$2:D53))</f>
        <v>26000</v>
      </c>
      <c r="F54" s="82">
        <f>IF(A54="","",SUM(D$1:D54)+PV)</f>
        <v>36000</v>
      </c>
      <c r="G54" s="82">
        <f>IF(A54="","",IF(Paskola_SK!$D$9=Paskola_VP!$A$10,I53*( (1+rate)^(B54-B53)-1 ),I53*rate))</f>
        <v>96.297171511627639</v>
      </c>
      <c r="H54" s="82">
        <f>IF(D54="","",SUM(G$1:G54))</f>
        <v>3115.1657761635051</v>
      </c>
      <c r="I54" s="82">
        <f t="shared" si="2"/>
        <v>39115.165776163507</v>
      </c>
    </row>
    <row r="55" spans="1:9" x14ac:dyDescent="0.25">
      <c r="A55" s="84">
        <f>IF(I54="","",IF(A54&gt;=Paskola_SK!$D$7*p,"",A54+1))</f>
        <v>53</v>
      </c>
      <c r="B55" s="83">
        <f ca="1">IF(A55="","",IF(p=52,B54+7,IF(p=26,B54+14,IF(p=24,IF(MOD(A55,2)=0,EDATE(Paskola_SK!$D$8,A55/2),B54+14),IF(DAY(DATE(YEAR(Paskola_SK!$D$8),MONTH(Paskola_SK!$D$8)+(A55-1)*(12/p),DAY(Paskola_SK!$D$8)))&lt;&gt;DAY(Paskola_SK!$D$8),DATE(YEAR(Paskola_SK!$D$8),MONTH(Paskola_SK!$D$8)+A55*(12/p)+1,0),DATE(YEAR(Paskola_SK!$D$8),MONTH(Paskola_SK!$D$8)+A55*(12/p),DAY(Paskola_SK!$D$8)))))))</f>
        <v>46933</v>
      </c>
      <c r="C55" s="82">
        <f t="shared" si="0"/>
        <v>10000</v>
      </c>
      <c r="D55" s="82">
        <f t="shared" si="1"/>
        <v>500</v>
      </c>
      <c r="E55" s="82">
        <f>IF(A55="","",A+SUM($D$2:D54))</f>
        <v>26500</v>
      </c>
      <c r="F55" s="82">
        <f>IF(A55="","",SUM(D$1:D55)+PV)</f>
        <v>36500</v>
      </c>
      <c r="G55" s="82">
        <f>IF(A55="","",IF(Paskola_SK!$D$9=Paskola_VP!$A$10,I54*( (1+rate)^(B55-B54)-1 ),I54*rate))</f>
        <v>97.787914440406681</v>
      </c>
      <c r="H55" s="82">
        <f>IF(D55="","",SUM(G$1:G55))</f>
        <v>3212.953690603912</v>
      </c>
      <c r="I55" s="82">
        <f t="shared" si="2"/>
        <v>39712.953690603914</v>
      </c>
    </row>
    <row r="56" spans="1:9" x14ac:dyDescent="0.25">
      <c r="A56" s="84">
        <f>IF(I55="","",IF(A55&gt;=Paskola_SK!$D$7*p,"",A55+1))</f>
        <v>54</v>
      </c>
      <c r="B56" s="83">
        <f ca="1">IF(A56="","",IF(p=52,B55+7,IF(p=26,B55+14,IF(p=24,IF(MOD(A56,2)=0,EDATE(Paskola_SK!$D$8,A56/2),B55+14),IF(DAY(DATE(YEAR(Paskola_SK!$D$8),MONTH(Paskola_SK!$D$8)+(A56-1)*(12/p),DAY(Paskola_SK!$D$8)))&lt;&gt;DAY(Paskola_SK!$D$8),DATE(YEAR(Paskola_SK!$D$8),MONTH(Paskola_SK!$D$8)+A56*(12/p)+1,0),DATE(YEAR(Paskola_SK!$D$8),MONTH(Paskola_SK!$D$8)+A56*(12/p),DAY(Paskola_SK!$D$8)))))))</f>
        <v>46963</v>
      </c>
      <c r="C56" s="82">
        <f t="shared" si="0"/>
        <v>10000</v>
      </c>
      <c r="D56" s="82">
        <f t="shared" si="1"/>
        <v>500</v>
      </c>
      <c r="E56" s="82">
        <f>IF(A56="","",A+SUM($D$2:D55))</f>
        <v>27000</v>
      </c>
      <c r="F56" s="82">
        <f>IF(A56="","",SUM(D$1:D56)+PV)</f>
        <v>37000</v>
      </c>
      <c r="G56" s="82">
        <f>IF(A56="","",IF(Paskola_SK!$D$9=Paskola_VP!$A$10,I55*( (1+rate)^(B56-B55)-1 ),I55*rate))</f>
        <v>99.282384226507673</v>
      </c>
      <c r="H56" s="82">
        <f>IF(D56="","",SUM(G$1:G56))</f>
        <v>3312.2360748304195</v>
      </c>
      <c r="I56" s="82">
        <f t="shared" si="2"/>
        <v>40312.23607483042</v>
      </c>
    </row>
    <row r="57" spans="1:9" x14ac:dyDescent="0.25">
      <c r="A57" s="84">
        <f>IF(I56="","",IF(A56&gt;=Paskola_SK!$D$7*p,"",A56+1))</f>
        <v>55</v>
      </c>
      <c r="B57" s="83">
        <f ca="1">IF(A57="","",IF(p=52,B56+7,IF(p=26,B56+14,IF(p=24,IF(MOD(A57,2)=0,EDATE(Paskola_SK!$D$8,A57/2),B56+14),IF(DAY(DATE(YEAR(Paskola_SK!$D$8),MONTH(Paskola_SK!$D$8)+(A57-1)*(12/p),DAY(Paskola_SK!$D$8)))&lt;&gt;DAY(Paskola_SK!$D$8),DATE(YEAR(Paskola_SK!$D$8),MONTH(Paskola_SK!$D$8)+A57*(12/p)+1,0),DATE(YEAR(Paskola_SK!$D$8),MONTH(Paskola_SK!$D$8)+A57*(12/p),DAY(Paskola_SK!$D$8)))))))</f>
        <v>46994</v>
      </c>
      <c r="C57" s="82">
        <f t="shared" si="0"/>
        <v>10000</v>
      </c>
      <c r="D57" s="82">
        <f t="shared" si="1"/>
        <v>500</v>
      </c>
      <c r="E57" s="82">
        <f>IF(A57="","",A+SUM($D$2:D56))</f>
        <v>27500</v>
      </c>
      <c r="F57" s="82">
        <f>IF(A57="","",SUM(D$1:D57)+PV)</f>
        <v>37500</v>
      </c>
      <c r="G57" s="82">
        <f>IF(A57="","",IF(Paskola_SK!$D$9=Paskola_VP!$A$10,I56*( (1+rate)^(B57-B56)-1 ),I56*rate))</f>
        <v>100.7805901870739</v>
      </c>
      <c r="H57" s="82">
        <f>IF(D57="","",SUM(G$1:G57))</f>
        <v>3413.0166650174933</v>
      </c>
      <c r="I57" s="82">
        <f t="shared" si="2"/>
        <v>40913.016665017494</v>
      </c>
    </row>
    <row r="58" spans="1:9" x14ac:dyDescent="0.25">
      <c r="A58" s="84">
        <f>IF(I57="","",IF(A57&gt;=Paskola_SK!$D$7*p,"",A57+1))</f>
        <v>56</v>
      </c>
      <c r="B58" s="83">
        <f ca="1">IF(A58="","",IF(p=52,B57+7,IF(p=26,B57+14,IF(p=24,IF(MOD(A58,2)=0,EDATE(Paskola_SK!$D$8,A58/2),B57+14),IF(DAY(DATE(YEAR(Paskola_SK!$D$8),MONTH(Paskola_SK!$D$8)+(A58-1)*(12/p),DAY(Paskola_SK!$D$8)))&lt;&gt;DAY(Paskola_SK!$D$8),DATE(YEAR(Paskola_SK!$D$8),MONTH(Paskola_SK!$D$8)+A58*(12/p)+1,0),DATE(YEAR(Paskola_SK!$D$8),MONTH(Paskola_SK!$D$8)+A58*(12/p),DAY(Paskola_SK!$D$8)))))))</f>
        <v>47025</v>
      </c>
      <c r="C58" s="82">
        <f t="shared" si="0"/>
        <v>10000</v>
      </c>
      <c r="D58" s="82">
        <f t="shared" si="1"/>
        <v>500</v>
      </c>
      <c r="E58" s="82">
        <f>IF(A58="","",A+SUM($D$2:D57))</f>
        <v>28000</v>
      </c>
      <c r="F58" s="82">
        <f>IF(A58="","",SUM(D$1:D58)+PV)</f>
        <v>38000</v>
      </c>
      <c r="G58" s="82">
        <f>IF(A58="","",IF(Paskola_SK!$D$9=Paskola_VP!$A$10,I57*( (1+rate)^(B58-B57)-1 ),I57*rate))</f>
        <v>102.28254166254156</v>
      </c>
      <c r="H58" s="82">
        <f>IF(D58="","",SUM(G$1:G58))</f>
        <v>3515.2992066800348</v>
      </c>
      <c r="I58" s="82">
        <f t="shared" si="2"/>
        <v>41515.299206680036</v>
      </c>
    </row>
    <row r="59" spans="1:9" x14ac:dyDescent="0.25">
      <c r="A59" s="84">
        <f>IF(I58="","",IF(A58&gt;=Paskola_SK!$D$7*p,"",A58+1))</f>
        <v>57</v>
      </c>
      <c r="B59" s="83">
        <f ca="1">IF(A59="","",IF(p=52,B58+7,IF(p=26,B58+14,IF(p=24,IF(MOD(A59,2)=0,EDATE(Paskola_SK!$D$8,A59/2),B58+14),IF(DAY(DATE(YEAR(Paskola_SK!$D$8),MONTH(Paskola_SK!$D$8)+(A59-1)*(12/p),DAY(Paskola_SK!$D$8)))&lt;&gt;DAY(Paskola_SK!$D$8),DATE(YEAR(Paskola_SK!$D$8),MONTH(Paskola_SK!$D$8)+A59*(12/p)+1,0),DATE(YEAR(Paskola_SK!$D$8),MONTH(Paskola_SK!$D$8)+A59*(12/p),DAY(Paskola_SK!$D$8)))))))</f>
        <v>47055</v>
      </c>
      <c r="C59" s="82">
        <f t="shared" si="0"/>
        <v>10000</v>
      </c>
      <c r="D59" s="82">
        <f t="shared" si="1"/>
        <v>500</v>
      </c>
      <c r="E59" s="82">
        <f>IF(A59="","",A+SUM($D$2:D58))</f>
        <v>28500</v>
      </c>
      <c r="F59" s="82">
        <f>IF(A59="","",SUM(D$1:D59)+PV)</f>
        <v>38500</v>
      </c>
      <c r="G59" s="82">
        <f>IF(A59="","",IF(Paskola_SK!$D$9=Paskola_VP!$A$10,I58*( (1+rate)^(B59-B58)-1 ),I58*rate))</f>
        <v>103.78824801669788</v>
      </c>
      <c r="H59" s="82">
        <f>IF(D59="","",SUM(G$1:G59))</f>
        <v>3619.0874546967325</v>
      </c>
      <c r="I59" s="82">
        <f t="shared" si="2"/>
        <v>42119.087454696732</v>
      </c>
    </row>
    <row r="60" spans="1:9" x14ac:dyDescent="0.25">
      <c r="A60" s="84">
        <f>IF(I59="","",IF(A59&gt;=Paskola_SK!$D$7*p,"",A59+1))</f>
        <v>58</v>
      </c>
      <c r="B60" s="83">
        <f ca="1">IF(A60="","",IF(p=52,B59+7,IF(p=26,B59+14,IF(p=24,IF(MOD(A60,2)=0,EDATE(Paskola_SK!$D$8,A60/2),B59+14),IF(DAY(DATE(YEAR(Paskola_SK!$D$8),MONTH(Paskola_SK!$D$8)+(A60-1)*(12/p),DAY(Paskola_SK!$D$8)))&lt;&gt;DAY(Paskola_SK!$D$8),DATE(YEAR(Paskola_SK!$D$8),MONTH(Paskola_SK!$D$8)+A60*(12/p)+1,0),DATE(YEAR(Paskola_SK!$D$8),MONTH(Paskola_SK!$D$8)+A60*(12/p),DAY(Paskola_SK!$D$8)))))))</f>
        <v>47086</v>
      </c>
      <c r="C60" s="82">
        <f t="shared" si="0"/>
        <v>10000</v>
      </c>
      <c r="D60" s="82">
        <f t="shared" si="1"/>
        <v>500</v>
      </c>
      <c r="E60" s="82">
        <f>IF(A60="","",A+SUM($D$2:D59))</f>
        <v>29000</v>
      </c>
      <c r="F60" s="82">
        <f>IF(A60="","",SUM(D$1:D60)+PV)</f>
        <v>39000</v>
      </c>
      <c r="G60" s="82">
        <f>IF(A60="","",IF(Paskola_SK!$D$9=Paskola_VP!$A$10,I59*( (1+rate)^(B60-B59)-1 ),I59*rate))</f>
        <v>105.29771863673959</v>
      </c>
      <c r="H60" s="82">
        <f>IF(D60="","",SUM(G$1:G60))</f>
        <v>3724.3851733334723</v>
      </c>
      <c r="I60" s="82">
        <f t="shared" si="2"/>
        <v>42724.385173333474</v>
      </c>
    </row>
    <row r="61" spans="1:9" x14ac:dyDescent="0.25">
      <c r="A61" s="84">
        <f>IF(I60="","",IF(A60&gt;=Paskola_SK!$D$7*p,"",A60+1))</f>
        <v>59</v>
      </c>
      <c r="B61" s="83">
        <f ca="1">IF(A61="","",IF(p=52,B60+7,IF(p=26,B60+14,IF(p=24,IF(MOD(A61,2)=0,EDATE(Paskola_SK!$D$8,A61/2),B60+14),IF(DAY(DATE(YEAR(Paskola_SK!$D$8),MONTH(Paskola_SK!$D$8)+(A61-1)*(12/p),DAY(Paskola_SK!$D$8)))&lt;&gt;DAY(Paskola_SK!$D$8),DATE(YEAR(Paskola_SK!$D$8),MONTH(Paskola_SK!$D$8)+A61*(12/p)+1,0),DATE(YEAR(Paskola_SK!$D$8),MONTH(Paskola_SK!$D$8)+A61*(12/p),DAY(Paskola_SK!$D$8)))))))</f>
        <v>47116</v>
      </c>
      <c r="C61" s="82">
        <f t="shared" si="0"/>
        <v>10000</v>
      </c>
      <c r="D61" s="82">
        <f t="shared" si="1"/>
        <v>500</v>
      </c>
      <c r="E61" s="82">
        <f>IF(A61="","",A+SUM($D$2:D60))</f>
        <v>29500</v>
      </c>
      <c r="F61" s="82">
        <f>IF(A61="","",SUM(D$1:D61)+PV)</f>
        <v>39500</v>
      </c>
      <c r="G61" s="82">
        <f>IF(A61="","",IF(Paskola_SK!$D$9=Paskola_VP!$A$10,I60*( (1+rate)^(B61-B60)-1 ),I60*rate))</f>
        <v>106.81096293333141</v>
      </c>
      <c r="H61" s="82">
        <f>IF(D61="","",SUM(G$1:G61))</f>
        <v>3831.1961362668035</v>
      </c>
      <c r="I61" s="82">
        <f t="shared" si="2"/>
        <v>43331.196136266808</v>
      </c>
    </row>
    <row r="62" spans="1:9" x14ac:dyDescent="0.25">
      <c r="A62" s="84">
        <f>IF(I61="","",IF(A61&gt;=Paskola_SK!$D$7*p,"",A61+1))</f>
        <v>60</v>
      </c>
      <c r="B62" s="83">
        <f ca="1">IF(A62="","",IF(p=52,B61+7,IF(p=26,B61+14,IF(p=24,IF(MOD(A62,2)=0,EDATE(Paskola_SK!$D$8,A62/2),B61+14),IF(DAY(DATE(YEAR(Paskola_SK!$D$8),MONTH(Paskola_SK!$D$8)+(A62-1)*(12/p),DAY(Paskola_SK!$D$8)))&lt;&gt;DAY(Paskola_SK!$D$8),DATE(YEAR(Paskola_SK!$D$8),MONTH(Paskola_SK!$D$8)+A62*(12/p)+1,0),DATE(YEAR(Paskola_SK!$D$8),MONTH(Paskola_SK!$D$8)+A62*(12/p),DAY(Paskola_SK!$D$8)))))))</f>
        <v>47147</v>
      </c>
      <c r="C62" s="82">
        <f t="shared" si="0"/>
        <v>10000</v>
      </c>
      <c r="D62" s="82">
        <f t="shared" si="1"/>
        <v>500</v>
      </c>
      <c r="E62" s="82">
        <f>IF(A62="","",A+SUM($D$2:D61))</f>
        <v>30000</v>
      </c>
      <c r="F62" s="82">
        <f>IF(A62="","",SUM(D$1:D62)+PV)</f>
        <v>40000</v>
      </c>
      <c r="G62" s="82">
        <f>IF(A62="","",IF(Paskola_SK!$D$9=Paskola_VP!$A$10,I61*( (1+rate)^(B62-B61)-1 ),I61*rate))</f>
        <v>108.32799034066471</v>
      </c>
      <c r="H62" s="82">
        <f>IF(D62="","",SUM(G$1:G62))</f>
        <v>3939.5241266074681</v>
      </c>
      <c r="I62" s="82">
        <f t="shared" si="2"/>
        <v>43939.524126607474</v>
      </c>
    </row>
    <row r="63" spans="1:9" x14ac:dyDescent="0.25">
      <c r="A63" s="84" t="str">
        <f>IF(I62="","",IF(A62&gt;=Paskola_SK!$D$7*p,"",A62+1))</f>
        <v/>
      </c>
      <c r="B63" s="83" t="str">
        <f>IF(A63="","",IF(p=52,B62+7,IF(p=26,B62+14,IF(p=24,IF(MOD(A63,2)=0,EDATE(Paskola_SK!$D$8,A63/2),B62+14),IF(DAY(DATE(YEAR(Paskola_SK!$D$8),MONTH(Paskola_SK!$D$8)+(A63-1)*(12/p),DAY(Paskola_SK!$D$8)))&lt;&gt;DAY(Paskola_SK!$D$8),DATE(YEAR(Paskola_SK!$D$8),MONTH(Paskola_SK!$D$8)+A63*(12/p)+1,0),DATE(YEAR(Paskola_SK!$D$8),MONTH(Paskola_SK!$D$8)+A63*(12/p),DAY(Paskola_SK!$D$8)))))))</f>
        <v/>
      </c>
      <c r="C63" s="82" t="str">
        <f t="shared" si="0"/>
        <v/>
      </c>
      <c r="D63" s="82" t="str">
        <f t="shared" si="1"/>
        <v/>
      </c>
      <c r="E63" s="82" t="str">
        <f>IF(A63="","",A+SUM($D$2:D62))</f>
        <v/>
      </c>
      <c r="F63" s="82" t="str">
        <f>IF(A63="","",SUM(D$1:D63)+PV)</f>
        <v/>
      </c>
      <c r="G63" s="82" t="str">
        <f>IF(A63="","",IF(Paskola_SK!$D$9=Paskola_VP!$A$10,I62*( (1+rate)^(B63-B62)-1 ),I62*rate))</f>
        <v/>
      </c>
      <c r="H63" s="82" t="str">
        <f>IF(D63="","",SUM(G$1:G63))</f>
        <v/>
      </c>
      <c r="I63" s="82" t="str">
        <f t="shared" si="2"/>
        <v/>
      </c>
    </row>
    <row r="64" spans="1:9" x14ac:dyDescent="0.25">
      <c r="A64" s="84" t="str">
        <f>IF(I63="","",IF(A63&gt;=Paskola_SK!$D$7*p,"",A63+1))</f>
        <v/>
      </c>
      <c r="B64" s="83" t="str">
        <f>IF(A64="","",IF(p=52,B63+7,IF(p=26,B63+14,IF(p=24,IF(MOD(A64,2)=0,EDATE(Paskola_SK!$D$8,A64/2),B63+14),IF(DAY(DATE(YEAR(Paskola_SK!$D$8),MONTH(Paskola_SK!$D$8)+(A64-1)*(12/p),DAY(Paskola_SK!$D$8)))&lt;&gt;DAY(Paskola_SK!$D$8),DATE(YEAR(Paskola_SK!$D$8),MONTH(Paskola_SK!$D$8)+A64*(12/p)+1,0),DATE(YEAR(Paskola_SK!$D$8),MONTH(Paskola_SK!$D$8)+A64*(12/p),DAY(Paskola_SK!$D$8)))))))</f>
        <v/>
      </c>
      <c r="C64" s="82" t="str">
        <f t="shared" si="0"/>
        <v/>
      </c>
      <c r="D64" s="82" t="str">
        <f t="shared" si="1"/>
        <v/>
      </c>
      <c r="E64" s="82" t="str">
        <f>IF(A64="","",A+SUM($D$2:D63))</f>
        <v/>
      </c>
      <c r="F64" s="82" t="str">
        <f>IF(A64="","",SUM(D$1:D64)+PV)</f>
        <v/>
      </c>
      <c r="G64" s="82" t="str">
        <f>IF(A64="","",IF(Paskola_SK!$D$9=Paskola_VP!$A$10,I63*( (1+rate)^(B64-B63)-1 ),I63*rate))</f>
        <v/>
      </c>
      <c r="H64" s="82" t="str">
        <f>IF(D64="","",SUM(G$1:G64))</f>
        <v/>
      </c>
      <c r="I64" s="82" t="str">
        <f t="shared" si="2"/>
        <v/>
      </c>
    </row>
    <row r="65" spans="1:9" x14ac:dyDescent="0.25">
      <c r="A65" s="84" t="str">
        <f>IF(I64="","",IF(A64&gt;=Paskola_SK!$D$7*p,"",A64+1))</f>
        <v/>
      </c>
      <c r="B65" s="83" t="str">
        <f>IF(A65="","",IF(p=52,B64+7,IF(p=26,B64+14,IF(p=24,IF(MOD(A65,2)=0,EDATE(Paskola_SK!$D$8,A65/2),B64+14),IF(DAY(DATE(YEAR(Paskola_SK!$D$8),MONTH(Paskola_SK!$D$8)+(A65-1)*(12/p),DAY(Paskola_SK!$D$8)))&lt;&gt;DAY(Paskola_SK!$D$8),DATE(YEAR(Paskola_SK!$D$8),MONTH(Paskola_SK!$D$8)+A65*(12/p)+1,0),DATE(YEAR(Paskola_SK!$D$8),MONTH(Paskola_SK!$D$8)+A65*(12/p),DAY(Paskola_SK!$D$8)))))))</f>
        <v/>
      </c>
      <c r="C65" s="82" t="str">
        <f t="shared" si="0"/>
        <v/>
      </c>
      <c r="D65" s="82" t="str">
        <f t="shared" si="1"/>
        <v/>
      </c>
      <c r="E65" s="82" t="str">
        <f>IF(A65="","",A+SUM($D$2:D64))</f>
        <v/>
      </c>
      <c r="F65" s="82" t="str">
        <f>IF(A65="","",SUM(D$1:D65)+PV)</f>
        <v/>
      </c>
      <c r="G65" s="82" t="str">
        <f>IF(A65="","",IF(Paskola_SK!$D$9=Paskola_VP!$A$10,I64*( (1+rate)^(B65-B64)-1 ),I64*rate))</f>
        <v/>
      </c>
      <c r="H65" s="82" t="str">
        <f>IF(D65="","",SUM(G$1:G65))</f>
        <v/>
      </c>
      <c r="I65" s="82" t="str">
        <f t="shared" si="2"/>
        <v/>
      </c>
    </row>
    <row r="66" spans="1:9" x14ac:dyDescent="0.25">
      <c r="A66" s="84" t="str">
        <f>IF(I65="","",IF(A65&gt;=Paskola_SK!$D$7*p,"",A65+1))</f>
        <v/>
      </c>
      <c r="B66" s="83" t="str">
        <f>IF(A66="","",IF(p=52,B65+7,IF(p=26,B65+14,IF(p=24,IF(MOD(A66,2)=0,EDATE(Paskola_SK!$D$8,A66/2),B65+14),IF(DAY(DATE(YEAR(Paskola_SK!$D$8),MONTH(Paskola_SK!$D$8)+(A66-1)*(12/p),DAY(Paskola_SK!$D$8)))&lt;&gt;DAY(Paskola_SK!$D$8),DATE(YEAR(Paskola_SK!$D$8),MONTH(Paskola_SK!$D$8)+A66*(12/p)+1,0),DATE(YEAR(Paskola_SK!$D$8),MONTH(Paskola_SK!$D$8)+A66*(12/p),DAY(Paskola_SK!$D$8)))))))</f>
        <v/>
      </c>
      <c r="C66" s="82" t="str">
        <f t="shared" ref="C66:C129" si="3">IF(A66="","",PV)</f>
        <v/>
      </c>
      <c r="D66" s="82" t="str">
        <f t="shared" si="1"/>
        <v/>
      </c>
      <c r="E66" s="82" t="str">
        <f>IF(A66="","",A+SUM($D$2:D65))</f>
        <v/>
      </c>
      <c r="F66" s="82" t="str">
        <f>IF(A66="","",SUM(D$1:D66)+PV)</f>
        <v/>
      </c>
      <c r="G66" s="82" t="str">
        <f>IF(A66="","",IF(Paskola_SK!$D$9=Paskola_VP!$A$10,I65*( (1+rate)^(B66-B65)-1 ),I65*rate))</f>
        <v/>
      </c>
      <c r="H66" s="82" t="str">
        <f>IF(D66="","",SUM(G$1:G66))</f>
        <v/>
      </c>
      <c r="I66" s="82" t="str">
        <f t="shared" si="2"/>
        <v/>
      </c>
    </row>
    <row r="67" spans="1:9" x14ac:dyDescent="0.25">
      <c r="A67" s="84" t="str">
        <f>IF(I66="","",IF(A66&gt;=Paskola_SK!$D$7*p,"",A66+1))</f>
        <v/>
      </c>
      <c r="B67" s="83" t="str">
        <f>IF(A67="","",IF(p=52,B66+7,IF(p=26,B66+14,IF(p=24,IF(MOD(A67,2)=0,EDATE(Paskola_SK!$D$8,A67/2),B66+14),IF(DAY(DATE(YEAR(Paskola_SK!$D$8),MONTH(Paskola_SK!$D$8)+(A67-1)*(12/p),DAY(Paskola_SK!$D$8)))&lt;&gt;DAY(Paskola_SK!$D$8),DATE(YEAR(Paskola_SK!$D$8),MONTH(Paskola_SK!$D$8)+A67*(12/p)+1,0),DATE(YEAR(Paskola_SK!$D$8),MONTH(Paskola_SK!$D$8)+A67*(12/p),DAY(Paskola_SK!$D$8)))))))</f>
        <v/>
      </c>
      <c r="C67" s="82" t="str">
        <f t="shared" si="3"/>
        <v/>
      </c>
      <c r="D67" s="82" t="str">
        <f t="shared" ref="D67:D130" si="4">IF(A67="","",A)</f>
        <v/>
      </c>
      <c r="E67" s="82" t="str">
        <f>IF(A67="","",A+SUM($D$2:D66))</f>
        <v/>
      </c>
      <c r="F67" s="82" t="str">
        <f>IF(A67="","",SUM(D$1:D67)+PV)</f>
        <v/>
      </c>
      <c r="G67" s="82" t="str">
        <f>IF(A67="","",IF(Paskola_SK!$D$9=Paskola_VP!$A$10,I66*( (1+rate)^(B67-B66)-1 ),I66*rate))</f>
        <v/>
      </c>
      <c r="H67" s="82" t="str">
        <f>IF(D67="","",SUM(G$1:G67))</f>
        <v/>
      </c>
      <c r="I67" s="82" t="str">
        <f t="shared" ref="I67:I130" si="5">IF(A67="","",I66+G67+D67)</f>
        <v/>
      </c>
    </row>
    <row r="68" spans="1:9" x14ac:dyDescent="0.25">
      <c r="A68" s="84" t="str">
        <f>IF(I67="","",IF(A67&gt;=Paskola_SK!$D$7*p,"",A67+1))</f>
        <v/>
      </c>
      <c r="B68" s="83" t="str">
        <f>IF(A68="","",IF(p=52,B67+7,IF(p=26,B67+14,IF(p=24,IF(MOD(A68,2)=0,EDATE(Paskola_SK!$D$8,A68/2),B67+14),IF(DAY(DATE(YEAR(Paskola_SK!$D$8),MONTH(Paskola_SK!$D$8)+(A68-1)*(12/p),DAY(Paskola_SK!$D$8)))&lt;&gt;DAY(Paskola_SK!$D$8),DATE(YEAR(Paskola_SK!$D$8),MONTH(Paskola_SK!$D$8)+A68*(12/p)+1,0),DATE(YEAR(Paskola_SK!$D$8),MONTH(Paskola_SK!$D$8)+A68*(12/p),DAY(Paskola_SK!$D$8)))))))</f>
        <v/>
      </c>
      <c r="C68" s="82" t="str">
        <f t="shared" si="3"/>
        <v/>
      </c>
      <c r="D68" s="82" t="str">
        <f t="shared" si="4"/>
        <v/>
      </c>
      <c r="E68" s="82" t="str">
        <f>IF(A68="","",A+SUM($D$2:D67))</f>
        <v/>
      </c>
      <c r="F68" s="82" t="str">
        <f>IF(A68="","",SUM(D$1:D68)+PV)</f>
        <v/>
      </c>
      <c r="G68" s="82" t="str">
        <f>IF(A68="","",IF(Paskola_SK!$D$9=Paskola_VP!$A$10,I67*( (1+rate)^(B68-B67)-1 ),I67*rate))</f>
        <v/>
      </c>
      <c r="H68" s="82" t="str">
        <f>IF(D68="","",SUM(G$1:G68))</f>
        <v/>
      </c>
      <c r="I68" s="82" t="str">
        <f t="shared" si="5"/>
        <v/>
      </c>
    </row>
    <row r="69" spans="1:9" x14ac:dyDescent="0.25">
      <c r="A69" s="84" t="str">
        <f>IF(I68="","",IF(A68&gt;=Paskola_SK!$D$7*p,"",A68+1))</f>
        <v/>
      </c>
      <c r="B69" s="83" t="str">
        <f>IF(A69="","",IF(p=52,B68+7,IF(p=26,B68+14,IF(p=24,IF(MOD(A69,2)=0,EDATE(Paskola_SK!$D$8,A69/2),B68+14),IF(DAY(DATE(YEAR(Paskola_SK!$D$8),MONTH(Paskola_SK!$D$8)+(A69-1)*(12/p),DAY(Paskola_SK!$D$8)))&lt;&gt;DAY(Paskola_SK!$D$8),DATE(YEAR(Paskola_SK!$D$8),MONTH(Paskola_SK!$D$8)+A69*(12/p)+1,0),DATE(YEAR(Paskola_SK!$D$8),MONTH(Paskola_SK!$D$8)+A69*(12/p),DAY(Paskola_SK!$D$8)))))))</f>
        <v/>
      </c>
      <c r="C69" s="82" t="str">
        <f t="shared" si="3"/>
        <v/>
      </c>
      <c r="D69" s="82" t="str">
        <f t="shared" si="4"/>
        <v/>
      </c>
      <c r="E69" s="82" t="str">
        <f>IF(A69="","",A+SUM($D$2:D68))</f>
        <v/>
      </c>
      <c r="F69" s="82" t="str">
        <f>IF(A69="","",SUM(D$1:D69)+PV)</f>
        <v/>
      </c>
      <c r="G69" s="82" t="str">
        <f>IF(A69="","",IF(Paskola_SK!$D$9=Paskola_VP!$A$10,I68*( (1+rate)^(B69-B68)-1 ),I68*rate))</f>
        <v/>
      </c>
      <c r="H69" s="82" t="str">
        <f>IF(D69="","",SUM(G$1:G69))</f>
        <v/>
      </c>
      <c r="I69" s="82" t="str">
        <f t="shared" si="5"/>
        <v/>
      </c>
    </row>
    <row r="70" spans="1:9" x14ac:dyDescent="0.25">
      <c r="A70" s="84" t="str">
        <f>IF(I69="","",IF(A69&gt;=Paskola_SK!$D$7*p,"",A69+1))</f>
        <v/>
      </c>
      <c r="B70" s="83" t="str">
        <f>IF(A70="","",IF(p=52,B69+7,IF(p=26,B69+14,IF(p=24,IF(MOD(A70,2)=0,EDATE(Paskola_SK!$D$8,A70/2),B69+14),IF(DAY(DATE(YEAR(Paskola_SK!$D$8),MONTH(Paskola_SK!$D$8)+(A70-1)*(12/p),DAY(Paskola_SK!$D$8)))&lt;&gt;DAY(Paskola_SK!$D$8),DATE(YEAR(Paskola_SK!$D$8),MONTH(Paskola_SK!$D$8)+A70*(12/p)+1,0),DATE(YEAR(Paskola_SK!$D$8),MONTH(Paskola_SK!$D$8)+A70*(12/p),DAY(Paskola_SK!$D$8)))))))</f>
        <v/>
      </c>
      <c r="C70" s="82" t="str">
        <f t="shared" si="3"/>
        <v/>
      </c>
      <c r="D70" s="82" t="str">
        <f t="shared" si="4"/>
        <v/>
      </c>
      <c r="E70" s="82" t="str">
        <f>IF(A70="","",A+SUM($D$2:D69))</f>
        <v/>
      </c>
      <c r="F70" s="82" t="str">
        <f>IF(A70="","",SUM(D$1:D70)+PV)</f>
        <v/>
      </c>
      <c r="G70" s="82" t="str">
        <f>IF(A70="","",IF(Paskola_SK!$D$9=Paskola_VP!$A$10,I69*( (1+rate)^(B70-B69)-1 ),I69*rate))</f>
        <v/>
      </c>
      <c r="H70" s="82" t="str">
        <f>IF(D70="","",SUM(G$1:G70))</f>
        <v/>
      </c>
      <c r="I70" s="82" t="str">
        <f t="shared" si="5"/>
        <v/>
      </c>
    </row>
    <row r="71" spans="1:9" x14ac:dyDescent="0.25">
      <c r="A71" s="84" t="str">
        <f>IF(I70="","",IF(A70&gt;=Paskola_SK!$D$7*p,"",A70+1))</f>
        <v/>
      </c>
      <c r="B71" s="83" t="str">
        <f>IF(A71="","",IF(p=52,B70+7,IF(p=26,B70+14,IF(p=24,IF(MOD(A71,2)=0,EDATE(Paskola_SK!$D$8,A71/2),B70+14),IF(DAY(DATE(YEAR(Paskola_SK!$D$8),MONTH(Paskola_SK!$D$8)+(A71-1)*(12/p),DAY(Paskola_SK!$D$8)))&lt;&gt;DAY(Paskola_SK!$D$8),DATE(YEAR(Paskola_SK!$D$8),MONTH(Paskola_SK!$D$8)+A71*(12/p)+1,0),DATE(YEAR(Paskola_SK!$D$8),MONTH(Paskola_SK!$D$8)+A71*(12/p),DAY(Paskola_SK!$D$8)))))))</f>
        <v/>
      </c>
      <c r="C71" s="82" t="str">
        <f t="shared" si="3"/>
        <v/>
      </c>
      <c r="D71" s="82" t="str">
        <f t="shared" si="4"/>
        <v/>
      </c>
      <c r="E71" s="82" t="str">
        <f>IF(A71="","",A+SUM($D$2:D70))</f>
        <v/>
      </c>
      <c r="F71" s="82" t="str">
        <f>IF(A71="","",SUM(D$1:D71)+PV)</f>
        <v/>
      </c>
      <c r="G71" s="82" t="str">
        <f>IF(A71="","",IF(Paskola_SK!$D$9=Paskola_VP!$A$10,I70*( (1+rate)^(B71-B70)-1 ),I70*rate))</f>
        <v/>
      </c>
      <c r="H71" s="82" t="str">
        <f>IF(D71="","",SUM(G$1:G71))</f>
        <v/>
      </c>
      <c r="I71" s="82" t="str">
        <f t="shared" si="5"/>
        <v/>
      </c>
    </row>
    <row r="72" spans="1:9" x14ac:dyDescent="0.25">
      <c r="A72" s="84" t="str">
        <f>IF(I71="","",IF(A71&gt;=Paskola_SK!$D$7*p,"",A71+1))</f>
        <v/>
      </c>
      <c r="B72" s="83" t="str">
        <f>IF(A72="","",IF(p=52,B71+7,IF(p=26,B71+14,IF(p=24,IF(MOD(A72,2)=0,EDATE(Paskola_SK!$D$8,A72/2),B71+14),IF(DAY(DATE(YEAR(Paskola_SK!$D$8),MONTH(Paskola_SK!$D$8)+(A72-1)*(12/p),DAY(Paskola_SK!$D$8)))&lt;&gt;DAY(Paskola_SK!$D$8),DATE(YEAR(Paskola_SK!$D$8),MONTH(Paskola_SK!$D$8)+A72*(12/p)+1,0),DATE(YEAR(Paskola_SK!$D$8),MONTH(Paskola_SK!$D$8)+A72*(12/p),DAY(Paskola_SK!$D$8)))))))</f>
        <v/>
      </c>
      <c r="C72" s="82" t="str">
        <f t="shared" si="3"/>
        <v/>
      </c>
      <c r="D72" s="82" t="str">
        <f t="shared" si="4"/>
        <v/>
      </c>
      <c r="E72" s="82" t="str">
        <f>IF(A72="","",A+SUM($D$2:D71))</f>
        <v/>
      </c>
      <c r="F72" s="82" t="str">
        <f>IF(A72="","",SUM(D$1:D72)+PV)</f>
        <v/>
      </c>
      <c r="G72" s="82" t="str">
        <f>IF(A72="","",IF(Paskola_SK!$D$9=Paskola_VP!$A$10,I71*( (1+rate)^(B72-B71)-1 ),I71*rate))</f>
        <v/>
      </c>
      <c r="H72" s="82" t="str">
        <f>IF(D72="","",SUM(G$1:G72))</f>
        <v/>
      </c>
      <c r="I72" s="82" t="str">
        <f t="shared" si="5"/>
        <v/>
      </c>
    </row>
    <row r="73" spans="1:9" x14ac:dyDescent="0.25">
      <c r="A73" s="84" t="str">
        <f>IF(I72="","",IF(A72&gt;=Paskola_SK!$D$7*p,"",A72+1))</f>
        <v/>
      </c>
      <c r="B73" s="83" t="str">
        <f>IF(A73="","",IF(p=52,B72+7,IF(p=26,B72+14,IF(p=24,IF(MOD(A73,2)=0,EDATE(Paskola_SK!$D$8,A73/2),B72+14),IF(DAY(DATE(YEAR(Paskola_SK!$D$8),MONTH(Paskola_SK!$D$8)+(A73-1)*(12/p),DAY(Paskola_SK!$D$8)))&lt;&gt;DAY(Paskola_SK!$D$8),DATE(YEAR(Paskola_SK!$D$8),MONTH(Paskola_SK!$D$8)+A73*(12/p)+1,0),DATE(YEAR(Paskola_SK!$D$8),MONTH(Paskola_SK!$D$8)+A73*(12/p),DAY(Paskola_SK!$D$8)))))))</f>
        <v/>
      </c>
      <c r="C73" s="82" t="str">
        <f t="shared" si="3"/>
        <v/>
      </c>
      <c r="D73" s="82" t="str">
        <f t="shared" si="4"/>
        <v/>
      </c>
      <c r="E73" s="82" t="str">
        <f>IF(A73="","",A+SUM($D$2:D72))</f>
        <v/>
      </c>
      <c r="F73" s="82" t="str">
        <f>IF(A73="","",SUM(D$1:D73)+PV)</f>
        <v/>
      </c>
      <c r="G73" s="82" t="str">
        <f>IF(A73="","",IF(Paskola_SK!$D$9=Paskola_VP!$A$10,I72*( (1+rate)^(B73-B72)-1 ),I72*rate))</f>
        <v/>
      </c>
      <c r="H73" s="82" t="str">
        <f>IF(D73="","",SUM(G$1:G73))</f>
        <v/>
      </c>
      <c r="I73" s="82" t="str">
        <f t="shared" si="5"/>
        <v/>
      </c>
    </row>
    <row r="74" spans="1:9" x14ac:dyDescent="0.25">
      <c r="A74" s="84" t="str">
        <f>IF(I73="","",IF(A73&gt;=Paskola_SK!$D$7*p,"",A73+1))</f>
        <v/>
      </c>
      <c r="B74" s="83" t="str">
        <f>IF(A74="","",IF(p=52,B73+7,IF(p=26,B73+14,IF(p=24,IF(MOD(A74,2)=0,EDATE(Paskola_SK!$D$8,A74/2),B73+14),IF(DAY(DATE(YEAR(Paskola_SK!$D$8),MONTH(Paskola_SK!$D$8)+(A74-1)*(12/p),DAY(Paskola_SK!$D$8)))&lt;&gt;DAY(Paskola_SK!$D$8),DATE(YEAR(Paskola_SK!$D$8),MONTH(Paskola_SK!$D$8)+A74*(12/p)+1,0),DATE(YEAR(Paskola_SK!$D$8),MONTH(Paskola_SK!$D$8)+A74*(12/p),DAY(Paskola_SK!$D$8)))))))</f>
        <v/>
      </c>
      <c r="C74" s="82" t="str">
        <f t="shared" si="3"/>
        <v/>
      </c>
      <c r="D74" s="82" t="str">
        <f t="shared" si="4"/>
        <v/>
      </c>
      <c r="E74" s="82" t="str">
        <f>IF(A74="","",A+SUM($D$2:D73))</f>
        <v/>
      </c>
      <c r="F74" s="82" t="str">
        <f>IF(A74="","",SUM(D$1:D74)+PV)</f>
        <v/>
      </c>
      <c r="G74" s="82" t="str">
        <f>IF(A74="","",IF(Paskola_SK!$D$9=Paskola_VP!$A$10,I73*( (1+rate)^(B74-B73)-1 ),I73*rate))</f>
        <v/>
      </c>
      <c r="H74" s="82" t="str">
        <f>IF(D74="","",SUM(G$1:G74))</f>
        <v/>
      </c>
      <c r="I74" s="82" t="str">
        <f t="shared" si="5"/>
        <v/>
      </c>
    </row>
    <row r="75" spans="1:9" x14ac:dyDescent="0.25">
      <c r="A75" s="84" t="str">
        <f>IF(I74="","",IF(A74&gt;=Paskola_SK!$D$7*p,"",A74+1))</f>
        <v/>
      </c>
      <c r="B75" s="83" t="str">
        <f>IF(A75="","",IF(p=52,B74+7,IF(p=26,B74+14,IF(p=24,IF(MOD(A75,2)=0,EDATE(Paskola_SK!$D$8,A75/2),B74+14),IF(DAY(DATE(YEAR(Paskola_SK!$D$8),MONTH(Paskola_SK!$D$8)+(A75-1)*(12/p),DAY(Paskola_SK!$D$8)))&lt;&gt;DAY(Paskola_SK!$D$8),DATE(YEAR(Paskola_SK!$D$8),MONTH(Paskola_SK!$D$8)+A75*(12/p)+1,0),DATE(YEAR(Paskola_SK!$D$8),MONTH(Paskola_SK!$D$8)+A75*(12/p),DAY(Paskola_SK!$D$8)))))))</f>
        <v/>
      </c>
      <c r="C75" s="82" t="str">
        <f t="shared" si="3"/>
        <v/>
      </c>
      <c r="D75" s="82" t="str">
        <f t="shared" si="4"/>
        <v/>
      </c>
      <c r="E75" s="82" t="str">
        <f>IF(A75="","",A+SUM($D$2:D74))</f>
        <v/>
      </c>
      <c r="F75" s="82" t="str">
        <f>IF(A75="","",SUM(D$1:D75)+PV)</f>
        <v/>
      </c>
      <c r="G75" s="82" t="str">
        <f>IF(A75="","",IF(Paskola_SK!$D$9=Paskola_VP!$A$10,I74*( (1+rate)^(B75-B74)-1 ),I74*rate))</f>
        <v/>
      </c>
      <c r="H75" s="82" t="str">
        <f>IF(D75="","",SUM(G$1:G75))</f>
        <v/>
      </c>
      <c r="I75" s="82" t="str">
        <f t="shared" si="5"/>
        <v/>
      </c>
    </row>
    <row r="76" spans="1:9" x14ac:dyDescent="0.25">
      <c r="A76" s="84" t="str">
        <f>IF(I75="","",IF(A75&gt;=Paskola_SK!$D$7*p,"",A75+1))</f>
        <v/>
      </c>
      <c r="B76" s="83" t="str">
        <f>IF(A76="","",IF(p=52,B75+7,IF(p=26,B75+14,IF(p=24,IF(MOD(A76,2)=0,EDATE(Paskola_SK!$D$8,A76/2),B75+14),IF(DAY(DATE(YEAR(Paskola_SK!$D$8),MONTH(Paskola_SK!$D$8)+(A76-1)*(12/p),DAY(Paskola_SK!$D$8)))&lt;&gt;DAY(Paskola_SK!$D$8),DATE(YEAR(Paskola_SK!$D$8),MONTH(Paskola_SK!$D$8)+A76*(12/p)+1,0),DATE(YEAR(Paskola_SK!$D$8),MONTH(Paskola_SK!$D$8)+A76*(12/p),DAY(Paskola_SK!$D$8)))))))</f>
        <v/>
      </c>
      <c r="C76" s="82" t="str">
        <f t="shared" si="3"/>
        <v/>
      </c>
      <c r="D76" s="82" t="str">
        <f t="shared" si="4"/>
        <v/>
      </c>
      <c r="E76" s="82" t="str">
        <f>IF(A76="","",A+SUM($D$2:D75))</f>
        <v/>
      </c>
      <c r="F76" s="82" t="str">
        <f>IF(A76="","",SUM(D$1:D76)+PV)</f>
        <v/>
      </c>
      <c r="G76" s="82" t="str">
        <f>IF(A76="","",IF(Paskola_SK!$D$9=Paskola_VP!$A$10,I75*( (1+rate)^(B76-B75)-1 ),I75*rate))</f>
        <v/>
      </c>
      <c r="H76" s="82" t="str">
        <f>IF(D76="","",SUM(G$1:G76))</f>
        <v/>
      </c>
      <c r="I76" s="82" t="str">
        <f t="shared" si="5"/>
        <v/>
      </c>
    </row>
    <row r="77" spans="1:9" x14ac:dyDescent="0.25">
      <c r="A77" s="84" t="str">
        <f>IF(I76="","",IF(A76&gt;=Paskola_SK!$D$7*p,"",A76+1))</f>
        <v/>
      </c>
      <c r="B77" s="83" t="str">
        <f>IF(A77="","",IF(p=52,B76+7,IF(p=26,B76+14,IF(p=24,IF(MOD(A77,2)=0,EDATE(Paskola_SK!$D$8,A77/2),B76+14),IF(DAY(DATE(YEAR(Paskola_SK!$D$8),MONTH(Paskola_SK!$D$8)+(A77-1)*(12/p),DAY(Paskola_SK!$D$8)))&lt;&gt;DAY(Paskola_SK!$D$8),DATE(YEAR(Paskola_SK!$D$8),MONTH(Paskola_SK!$D$8)+A77*(12/p)+1,0),DATE(YEAR(Paskola_SK!$D$8),MONTH(Paskola_SK!$D$8)+A77*(12/p),DAY(Paskola_SK!$D$8)))))))</f>
        <v/>
      </c>
      <c r="C77" s="82" t="str">
        <f t="shared" si="3"/>
        <v/>
      </c>
      <c r="D77" s="82" t="str">
        <f t="shared" si="4"/>
        <v/>
      </c>
      <c r="E77" s="82" t="str">
        <f>IF(A77="","",A+SUM($D$2:D76))</f>
        <v/>
      </c>
      <c r="F77" s="82" t="str">
        <f>IF(A77="","",SUM(D$1:D77)+PV)</f>
        <v/>
      </c>
      <c r="G77" s="82" t="str">
        <f>IF(A77="","",IF(Paskola_SK!$D$9=Paskola_VP!$A$10,I76*( (1+rate)^(B77-B76)-1 ),I76*rate))</f>
        <v/>
      </c>
      <c r="H77" s="82" t="str">
        <f>IF(D77="","",SUM(G$1:G77))</f>
        <v/>
      </c>
      <c r="I77" s="82" t="str">
        <f t="shared" si="5"/>
        <v/>
      </c>
    </row>
    <row r="78" spans="1:9" x14ac:dyDescent="0.25">
      <c r="A78" s="84" t="str">
        <f>IF(I77="","",IF(A77&gt;=Paskola_SK!$D$7*p,"",A77+1))</f>
        <v/>
      </c>
      <c r="B78" s="83" t="str">
        <f>IF(A78="","",IF(p=52,B77+7,IF(p=26,B77+14,IF(p=24,IF(MOD(A78,2)=0,EDATE(Paskola_SK!$D$8,A78/2),B77+14),IF(DAY(DATE(YEAR(Paskola_SK!$D$8),MONTH(Paskola_SK!$D$8)+(A78-1)*(12/p),DAY(Paskola_SK!$D$8)))&lt;&gt;DAY(Paskola_SK!$D$8),DATE(YEAR(Paskola_SK!$D$8),MONTH(Paskola_SK!$D$8)+A78*(12/p)+1,0),DATE(YEAR(Paskola_SK!$D$8),MONTH(Paskola_SK!$D$8)+A78*(12/p),DAY(Paskola_SK!$D$8)))))))</f>
        <v/>
      </c>
      <c r="C78" s="82" t="str">
        <f t="shared" si="3"/>
        <v/>
      </c>
      <c r="D78" s="82" t="str">
        <f t="shared" si="4"/>
        <v/>
      </c>
      <c r="E78" s="82" t="str">
        <f>IF(A78="","",A+SUM($D$2:D77))</f>
        <v/>
      </c>
      <c r="F78" s="82" t="str">
        <f>IF(A78="","",SUM(D$1:D78)+PV)</f>
        <v/>
      </c>
      <c r="G78" s="82" t="str">
        <f>IF(A78="","",IF(Paskola_SK!$D$9=Paskola_VP!$A$10,I77*( (1+rate)^(B78-B77)-1 ),I77*rate))</f>
        <v/>
      </c>
      <c r="H78" s="82" t="str">
        <f>IF(D78="","",SUM(G$1:G78))</f>
        <v/>
      </c>
      <c r="I78" s="82" t="str">
        <f t="shared" si="5"/>
        <v/>
      </c>
    </row>
    <row r="79" spans="1:9" x14ac:dyDescent="0.25">
      <c r="A79" s="84" t="str">
        <f>IF(I78="","",IF(A78&gt;=Paskola_SK!$D$7*p,"",A78+1))</f>
        <v/>
      </c>
      <c r="B79" s="83" t="str">
        <f>IF(A79="","",IF(p=52,B78+7,IF(p=26,B78+14,IF(p=24,IF(MOD(A79,2)=0,EDATE(Paskola_SK!$D$8,A79/2),B78+14),IF(DAY(DATE(YEAR(Paskola_SK!$D$8),MONTH(Paskola_SK!$D$8)+(A79-1)*(12/p),DAY(Paskola_SK!$D$8)))&lt;&gt;DAY(Paskola_SK!$D$8),DATE(YEAR(Paskola_SK!$D$8),MONTH(Paskola_SK!$D$8)+A79*(12/p)+1,0),DATE(YEAR(Paskola_SK!$D$8),MONTH(Paskola_SK!$D$8)+A79*(12/p),DAY(Paskola_SK!$D$8)))))))</f>
        <v/>
      </c>
      <c r="C79" s="82" t="str">
        <f t="shared" si="3"/>
        <v/>
      </c>
      <c r="D79" s="82" t="str">
        <f t="shared" si="4"/>
        <v/>
      </c>
      <c r="E79" s="82" t="str">
        <f>IF(A79="","",A+SUM($D$2:D78))</f>
        <v/>
      </c>
      <c r="F79" s="82" t="str">
        <f>IF(A79="","",SUM(D$1:D79)+PV)</f>
        <v/>
      </c>
      <c r="G79" s="82" t="str">
        <f>IF(A79="","",IF(Paskola_SK!$D$9=Paskola_VP!$A$10,I78*( (1+rate)^(B79-B78)-1 ),I78*rate))</f>
        <v/>
      </c>
      <c r="H79" s="82" t="str">
        <f>IF(D79="","",SUM(G$1:G79))</f>
        <v/>
      </c>
      <c r="I79" s="82" t="str">
        <f t="shared" si="5"/>
        <v/>
      </c>
    </row>
    <row r="80" spans="1:9" x14ac:dyDescent="0.25">
      <c r="A80" s="84" t="str">
        <f>IF(I79="","",IF(A79&gt;=Paskola_SK!$D$7*p,"",A79+1))</f>
        <v/>
      </c>
      <c r="B80" s="83" t="str">
        <f>IF(A80="","",IF(p=52,B79+7,IF(p=26,B79+14,IF(p=24,IF(MOD(A80,2)=0,EDATE(Paskola_SK!$D$8,A80/2),B79+14),IF(DAY(DATE(YEAR(Paskola_SK!$D$8),MONTH(Paskola_SK!$D$8)+(A80-1)*(12/p),DAY(Paskola_SK!$D$8)))&lt;&gt;DAY(Paskola_SK!$D$8),DATE(YEAR(Paskola_SK!$D$8),MONTH(Paskola_SK!$D$8)+A80*(12/p)+1,0),DATE(YEAR(Paskola_SK!$D$8),MONTH(Paskola_SK!$D$8)+A80*(12/p),DAY(Paskola_SK!$D$8)))))))</f>
        <v/>
      </c>
      <c r="C80" s="82" t="str">
        <f t="shared" si="3"/>
        <v/>
      </c>
      <c r="D80" s="82" t="str">
        <f t="shared" si="4"/>
        <v/>
      </c>
      <c r="E80" s="82" t="str">
        <f>IF(A80="","",A+SUM($D$2:D79))</f>
        <v/>
      </c>
      <c r="F80" s="82" t="str">
        <f>IF(A80="","",SUM(D$1:D80)+PV)</f>
        <v/>
      </c>
      <c r="G80" s="82" t="str">
        <f>IF(A80="","",IF(Paskola_SK!$D$9=Paskola_VP!$A$10,I79*( (1+rate)^(B80-B79)-1 ),I79*rate))</f>
        <v/>
      </c>
      <c r="H80" s="82" t="str">
        <f>IF(D80="","",SUM(G$1:G80))</f>
        <v/>
      </c>
      <c r="I80" s="82" t="str">
        <f t="shared" si="5"/>
        <v/>
      </c>
    </row>
    <row r="81" spans="1:9" x14ac:dyDescent="0.25">
      <c r="A81" s="84" t="str">
        <f>IF(I80="","",IF(A80&gt;=Paskola_SK!$D$7*p,"",A80+1))</f>
        <v/>
      </c>
      <c r="B81" s="83" t="str">
        <f>IF(A81="","",IF(p=52,B80+7,IF(p=26,B80+14,IF(p=24,IF(MOD(A81,2)=0,EDATE(Paskola_SK!$D$8,A81/2),B80+14),IF(DAY(DATE(YEAR(Paskola_SK!$D$8),MONTH(Paskola_SK!$D$8)+(A81-1)*(12/p),DAY(Paskola_SK!$D$8)))&lt;&gt;DAY(Paskola_SK!$D$8),DATE(YEAR(Paskola_SK!$D$8),MONTH(Paskola_SK!$D$8)+A81*(12/p)+1,0),DATE(YEAR(Paskola_SK!$D$8),MONTH(Paskola_SK!$D$8)+A81*(12/p),DAY(Paskola_SK!$D$8)))))))</f>
        <v/>
      </c>
      <c r="C81" s="82" t="str">
        <f t="shared" si="3"/>
        <v/>
      </c>
      <c r="D81" s="82" t="str">
        <f t="shared" si="4"/>
        <v/>
      </c>
      <c r="E81" s="82" t="str">
        <f>IF(A81="","",A+SUM($D$2:D80))</f>
        <v/>
      </c>
      <c r="F81" s="82" t="str">
        <f>IF(A81="","",SUM(D$1:D81)+PV)</f>
        <v/>
      </c>
      <c r="G81" s="82" t="str">
        <f>IF(A81="","",IF(Paskola_SK!$D$9=Paskola_VP!$A$10,I80*( (1+rate)^(B81-B80)-1 ),I80*rate))</f>
        <v/>
      </c>
      <c r="H81" s="82" t="str">
        <f>IF(D81="","",SUM(G$1:G81))</f>
        <v/>
      </c>
      <c r="I81" s="82" t="str">
        <f t="shared" si="5"/>
        <v/>
      </c>
    </row>
    <row r="82" spans="1:9" x14ac:dyDescent="0.25">
      <c r="A82" s="84" t="str">
        <f>IF(I81="","",IF(A81&gt;=Paskola_SK!$D$7*p,"",A81+1))</f>
        <v/>
      </c>
      <c r="B82" s="83" t="str">
        <f>IF(A82="","",IF(p=52,B81+7,IF(p=26,B81+14,IF(p=24,IF(MOD(A82,2)=0,EDATE(Paskola_SK!$D$8,A82/2),B81+14),IF(DAY(DATE(YEAR(Paskola_SK!$D$8),MONTH(Paskola_SK!$D$8)+(A82-1)*(12/p),DAY(Paskola_SK!$D$8)))&lt;&gt;DAY(Paskola_SK!$D$8),DATE(YEAR(Paskola_SK!$D$8),MONTH(Paskola_SK!$D$8)+A82*(12/p)+1,0),DATE(YEAR(Paskola_SK!$D$8),MONTH(Paskola_SK!$D$8)+A82*(12/p),DAY(Paskola_SK!$D$8)))))))</f>
        <v/>
      </c>
      <c r="C82" s="82" t="str">
        <f t="shared" si="3"/>
        <v/>
      </c>
      <c r="D82" s="82" t="str">
        <f t="shared" si="4"/>
        <v/>
      </c>
      <c r="E82" s="82" t="str">
        <f>IF(A82="","",A+SUM($D$2:D81))</f>
        <v/>
      </c>
      <c r="F82" s="82" t="str">
        <f>IF(A82="","",SUM(D$1:D82)+PV)</f>
        <v/>
      </c>
      <c r="G82" s="82" t="str">
        <f>IF(A82="","",IF(Paskola_SK!$D$9=Paskola_VP!$A$10,I81*( (1+rate)^(B82-B81)-1 ),I81*rate))</f>
        <v/>
      </c>
      <c r="H82" s="82" t="str">
        <f>IF(D82="","",SUM(G$1:G82))</f>
        <v/>
      </c>
      <c r="I82" s="82" t="str">
        <f t="shared" si="5"/>
        <v/>
      </c>
    </row>
    <row r="83" spans="1:9" x14ac:dyDescent="0.25">
      <c r="A83" s="84" t="str">
        <f>IF(I82="","",IF(A82&gt;=Paskola_SK!$D$7*p,"",A82+1))</f>
        <v/>
      </c>
      <c r="B83" s="83" t="str">
        <f>IF(A83="","",IF(p=52,B82+7,IF(p=26,B82+14,IF(p=24,IF(MOD(A83,2)=0,EDATE(Paskola_SK!$D$8,A83/2),B82+14),IF(DAY(DATE(YEAR(Paskola_SK!$D$8),MONTH(Paskola_SK!$D$8)+(A83-1)*(12/p),DAY(Paskola_SK!$D$8)))&lt;&gt;DAY(Paskola_SK!$D$8),DATE(YEAR(Paskola_SK!$D$8),MONTH(Paskola_SK!$D$8)+A83*(12/p)+1,0),DATE(YEAR(Paskola_SK!$D$8),MONTH(Paskola_SK!$D$8)+A83*(12/p),DAY(Paskola_SK!$D$8)))))))</f>
        <v/>
      </c>
      <c r="C83" s="82" t="str">
        <f t="shared" si="3"/>
        <v/>
      </c>
      <c r="D83" s="82" t="str">
        <f t="shared" si="4"/>
        <v/>
      </c>
      <c r="E83" s="82" t="str">
        <f>IF(A83="","",A+SUM($D$2:D82))</f>
        <v/>
      </c>
      <c r="F83" s="82" t="str">
        <f>IF(A83="","",SUM(D$1:D83)+PV)</f>
        <v/>
      </c>
      <c r="G83" s="82" t="str">
        <f>IF(A83="","",IF(Paskola_SK!$D$9=Paskola_VP!$A$10,I82*( (1+rate)^(B83-B82)-1 ),I82*rate))</f>
        <v/>
      </c>
      <c r="H83" s="82" t="str">
        <f>IF(D83="","",SUM(G$1:G83))</f>
        <v/>
      </c>
      <c r="I83" s="82" t="str">
        <f t="shared" si="5"/>
        <v/>
      </c>
    </row>
    <row r="84" spans="1:9" x14ac:dyDescent="0.25">
      <c r="A84" s="84" t="str">
        <f>IF(I83="","",IF(A83&gt;=Paskola_SK!$D$7*p,"",A83+1))</f>
        <v/>
      </c>
      <c r="B84" s="83" t="str">
        <f>IF(A84="","",IF(p=52,B83+7,IF(p=26,B83+14,IF(p=24,IF(MOD(A84,2)=0,EDATE(Paskola_SK!$D$8,A84/2),B83+14),IF(DAY(DATE(YEAR(Paskola_SK!$D$8),MONTH(Paskola_SK!$D$8)+(A84-1)*(12/p),DAY(Paskola_SK!$D$8)))&lt;&gt;DAY(Paskola_SK!$D$8),DATE(YEAR(Paskola_SK!$D$8),MONTH(Paskola_SK!$D$8)+A84*(12/p)+1,0),DATE(YEAR(Paskola_SK!$D$8),MONTH(Paskola_SK!$D$8)+A84*(12/p),DAY(Paskola_SK!$D$8)))))))</f>
        <v/>
      </c>
      <c r="C84" s="82" t="str">
        <f t="shared" si="3"/>
        <v/>
      </c>
      <c r="D84" s="82" t="str">
        <f t="shared" si="4"/>
        <v/>
      </c>
      <c r="E84" s="82" t="str">
        <f>IF(A84="","",A+SUM($D$2:D83))</f>
        <v/>
      </c>
      <c r="F84" s="82" t="str">
        <f>IF(A84="","",SUM(D$1:D84)+PV)</f>
        <v/>
      </c>
      <c r="G84" s="82" t="str">
        <f>IF(A84="","",IF(Paskola_SK!$D$9=Paskola_VP!$A$10,I83*( (1+rate)^(B84-B83)-1 ),I83*rate))</f>
        <v/>
      </c>
      <c r="H84" s="82" t="str">
        <f>IF(D84="","",SUM(G$1:G84))</f>
        <v/>
      </c>
      <c r="I84" s="82" t="str">
        <f t="shared" si="5"/>
        <v/>
      </c>
    </row>
    <row r="85" spans="1:9" x14ac:dyDescent="0.25">
      <c r="A85" s="84" t="str">
        <f>IF(I84="","",IF(A84&gt;=Paskola_SK!$D$7*p,"",A84+1))</f>
        <v/>
      </c>
      <c r="B85" s="83" t="str">
        <f>IF(A85="","",IF(p=52,B84+7,IF(p=26,B84+14,IF(p=24,IF(MOD(A85,2)=0,EDATE(Paskola_SK!$D$8,A85/2),B84+14),IF(DAY(DATE(YEAR(Paskola_SK!$D$8),MONTH(Paskola_SK!$D$8)+(A85-1)*(12/p),DAY(Paskola_SK!$D$8)))&lt;&gt;DAY(Paskola_SK!$D$8),DATE(YEAR(Paskola_SK!$D$8),MONTH(Paskola_SK!$D$8)+A85*(12/p)+1,0),DATE(YEAR(Paskola_SK!$D$8),MONTH(Paskola_SK!$D$8)+A85*(12/p),DAY(Paskola_SK!$D$8)))))))</f>
        <v/>
      </c>
      <c r="C85" s="82" t="str">
        <f t="shared" si="3"/>
        <v/>
      </c>
      <c r="D85" s="82" t="str">
        <f t="shared" si="4"/>
        <v/>
      </c>
      <c r="E85" s="82" t="str">
        <f>IF(A85="","",A+SUM($D$2:D84))</f>
        <v/>
      </c>
      <c r="F85" s="82" t="str">
        <f>IF(A85="","",SUM(D$1:D85)+PV)</f>
        <v/>
      </c>
      <c r="G85" s="82" t="str">
        <f>IF(A85="","",IF(Paskola_SK!$D$9=Paskola_VP!$A$10,I84*( (1+rate)^(B85-B84)-1 ),I84*rate))</f>
        <v/>
      </c>
      <c r="H85" s="82" t="str">
        <f>IF(D85="","",SUM(G$1:G85))</f>
        <v/>
      </c>
      <c r="I85" s="82" t="str">
        <f t="shared" si="5"/>
        <v/>
      </c>
    </row>
    <row r="86" spans="1:9" x14ac:dyDescent="0.25">
      <c r="A86" s="84" t="str">
        <f>IF(I85="","",IF(A85&gt;=Paskola_SK!$D$7*p,"",A85+1))</f>
        <v/>
      </c>
      <c r="B86" s="83" t="str">
        <f>IF(A86="","",IF(p=52,B85+7,IF(p=26,B85+14,IF(p=24,IF(MOD(A86,2)=0,EDATE(Paskola_SK!$D$8,A86/2),B85+14),IF(DAY(DATE(YEAR(Paskola_SK!$D$8),MONTH(Paskola_SK!$D$8)+(A86-1)*(12/p),DAY(Paskola_SK!$D$8)))&lt;&gt;DAY(Paskola_SK!$D$8),DATE(YEAR(Paskola_SK!$D$8),MONTH(Paskola_SK!$D$8)+A86*(12/p)+1,0),DATE(YEAR(Paskola_SK!$D$8),MONTH(Paskola_SK!$D$8)+A86*(12/p),DAY(Paskola_SK!$D$8)))))))</f>
        <v/>
      </c>
      <c r="C86" s="82" t="str">
        <f t="shared" si="3"/>
        <v/>
      </c>
      <c r="D86" s="82" t="str">
        <f t="shared" si="4"/>
        <v/>
      </c>
      <c r="E86" s="82" t="str">
        <f>IF(A86="","",A+SUM($D$2:D85))</f>
        <v/>
      </c>
      <c r="F86" s="82" t="str">
        <f>IF(A86="","",SUM(D$1:D86)+PV)</f>
        <v/>
      </c>
      <c r="G86" s="82" t="str">
        <f>IF(A86="","",IF(Paskola_SK!$D$9=Paskola_VP!$A$10,I85*( (1+rate)^(B86-B85)-1 ),I85*rate))</f>
        <v/>
      </c>
      <c r="H86" s="82" t="str">
        <f>IF(D86="","",SUM(G$1:G86))</f>
        <v/>
      </c>
      <c r="I86" s="82" t="str">
        <f t="shared" si="5"/>
        <v/>
      </c>
    </row>
    <row r="87" spans="1:9" x14ac:dyDescent="0.25">
      <c r="A87" s="84" t="str">
        <f>IF(I86="","",IF(A86&gt;=Paskola_SK!$D$7*p,"",A86+1))</f>
        <v/>
      </c>
      <c r="B87" s="83" t="str">
        <f>IF(A87="","",IF(p=52,B86+7,IF(p=26,B86+14,IF(p=24,IF(MOD(A87,2)=0,EDATE(Paskola_SK!$D$8,A87/2),B86+14),IF(DAY(DATE(YEAR(Paskola_SK!$D$8),MONTH(Paskola_SK!$D$8)+(A87-1)*(12/p),DAY(Paskola_SK!$D$8)))&lt;&gt;DAY(Paskola_SK!$D$8),DATE(YEAR(Paskola_SK!$D$8),MONTH(Paskola_SK!$D$8)+A87*(12/p)+1,0),DATE(YEAR(Paskola_SK!$D$8),MONTH(Paskola_SK!$D$8)+A87*(12/p),DAY(Paskola_SK!$D$8)))))))</f>
        <v/>
      </c>
      <c r="C87" s="82" t="str">
        <f t="shared" si="3"/>
        <v/>
      </c>
      <c r="D87" s="82" t="str">
        <f t="shared" si="4"/>
        <v/>
      </c>
      <c r="E87" s="82" t="str">
        <f>IF(A87="","",A+SUM($D$2:D86))</f>
        <v/>
      </c>
      <c r="F87" s="82" t="str">
        <f>IF(A87="","",SUM(D$1:D87)+PV)</f>
        <v/>
      </c>
      <c r="G87" s="82" t="str">
        <f>IF(A87="","",IF(Paskola_SK!$D$9=Paskola_VP!$A$10,I86*( (1+rate)^(B87-B86)-1 ),I86*rate))</f>
        <v/>
      </c>
      <c r="H87" s="82" t="str">
        <f>IF(D87="","",SUM(G$1:G87))</f>
        <v/>
      </c>
      <c r="I87" s="82" t="str">
        <f t="shared" si="5"/>
        <v/>
      </c>
    </row>
    <row r="88" spans="1:9" x14ac:dyDescent="0.25">
      <c r="A88" s="84" t="str">
        <f>IF(I87="","",IF(A87&gt;=Paskola_SK!$D$7*p,"",A87+1))</f>
        <v/>
      </c>
      <c r="B88" s="83" t="str">
        <f>IF(A88="","",IF(p=52,B87+7,IF(p=26,B87+14,IF(p=24,IF(MOD(A88,2)=0,EDATE(Paskola_SK!$D$8,A88/2),B87+14),IF(DAY(DATE(YEAR(Paskola_SK!$D$8),MONTH(Paskola_SK!$D$8)+(A88-1)*(12/p),DAY(Paskola_SK!$D$8)))&lt;&gt;DAY(Paskola_SK!$D$8),DATE(YEAR(Paskola_SK!$D$8),MONTH(Paskola_SK!$D$8)+A88*(12/p)+1,0),DATE(YEAR(Paskola_SK!$D$8),MONTH(Paskola_SK!$D$8)+A88*(12/p),DAY(Paskola_SK!$D$8)))))))</f>
        <v/>
      </c>
      <c r="C88" s="82" t="str">
        <f t="shared" si="3"/>
        <v/>
      </c>
      <c r="D88" s="82" t="str">
        <f t="shared" si="4"/>
        <v/>
      </c>
      <c r="E88" s="82" t="str">
        <f>IF(A88="","",A+SUM($D$2:D87))</f>
        <v/>
      </c>
      <c r="F88" s="82" t="str">
        <f>IF(A88="","",SUM(D$1:D88)+PV)</f>
        <v/>
      </c>
      <c r="G88" s="82" t="str">
        <f>IF(A88="","",IF(Paskola_SK!$D$9=Paskola_VP!$A$10,I87*( (1+rate)^(B88-B87)-1 ),I87*rate))</f>
        <v/>
      </c>
      <c r="H88" s="82" t="str">
        <f>IF(D88="","",SUM(G$1:G88))</f>
        <v/>
      </c>
      <c r="I88" s="82" t="str">
        <f t="shared" si="5"/>
        <v/>
      </c>
    </row>
    <row r="89" spans="1:9" x14ac:dyDescent="0.25">
      <c r="A89" s="84" t="str">
        <f>IF(I88="","",IF(A88&gt;=Paskola_SK!$D$7*p,"",A88+1))</f>
        <v/>
      </c>
      <c r="B89" s="83" t="str">
        <f>IF(A89="","",IF(p=52,B88+7,IF(p=26,B88+14,IF(p=24,IF(MOD(A89,2)=0,EDATE(Paskola_SK!$D$8,A89/2),B88+14),IF(DAY(DATE(YEAR(Paskola_SK!$D$8),MONTH(Paskola_SK!$D$8)+(A89-1)*(12/p),DAY(Paskola_SK!$D$8)))&lt;&gt;DAY(Paskola_SK!$D$8),DATE(YEAR(Paskola_SK!$D$8),MONTH(Paskola_SK!$D$8)+A89*(12/p)+1,0),DATE(YEAR(Paskola_SK!$D$8),MONTH(Paskola_SK!$D$8)+A89*(12/p),DAY(Paskola_SK!$D$8)))))))</f>
        <v/>
      </c>
      <c r="C89" s="82" t="str">
        <f t="shared" si="3"/>
        <v/>
      </c>
      <c r="D89" s="82" t="str">
        <f t="shared" si="4"/>
        <v/>
      </c>
      <c r="E89" s="82" t="str">
        <f>IF(A89="","",A+SUM($D$2:D88))</f>
        <v/>
      </c>
      <c r="F89" s="82" t="str">
        <f>IF(A89="","",SUM(D$1:D89)+PV)</f>
        <v/>
      </c>
      <c r="G89" s="82" t="str">
        <f>IF(A89="","",IF(Paskola_SK!$D$9=Paskola_VP!$A$10,I88*( (1+rate)^(B89-B88)-1 ),I88*rate))</f>
        <v/>
      </c>
      <c r="H89" s="82" t="str">
        <f>IF(D89="","",SUM(G$1:G89))</f>
        <v/>
      </c>
      <c r="I89" s="82" t="str">
        <f t="shared" si="5"/>
        <v/>
      </c>
    </row>
    <row r="90" spans="1:9" x14ac:dyDescent="0.25">
      <c r="A90" s="84" t="str">
        <f>IF(I89="","",IF(A89&gt;=Paskola_SK!$D$7*p,"",A89+1))</f>
        <v/>
      </c>
      <c r="B90" s="83" t="str">
        <f>IF(A90="","",IF(p=52,B89+7,IF(p=26,B89+14,IF(p=24,IF(MOD(A90,2)=0,EDATE(Paskola_SK!$D$8,A90/2),B89+14),IF(DAY(DATE(YEAR(Paskola_SK!$D$8),MONTH(Paskola_SK!$D$8)+(A90-1)*(12/p),DAY(Paskola_SK!$D$8)))&lt;&gt;DAY(Paskola_SK!$D$8),DATE(YEAR(Paskola_SK!$D$8),MONTH(Paskola_SK!$D$8)+A90*(12/p)+1,0),DATE(YEAR(Paskola_SK!$D$8),MONTH(Paskola_SK!$D$8)+A90*(12/p),DAY(Paskola_SK!$D$8)))))))</f>
        <v/>
      </c>
      <c r="C90" s="82" t="str">
        <f t="shared" si="3"/>
        <v/>
      </c>
      <c r="D90" s="82" t="str">
        <f t="shared" si="4"/>
        <v/>
      </c>
      <c r="E90" s="82" t="str">
        <f>IF(A90="","",A+SUM($D$2:D89))</f>
        <v/>
      </c>
      <c r="F90" s="82" t="str">
        <f>IF(A90="","",SUM(D$1:D90)+PV)</f>
        <v/>
      </c>
      <c r="G90" s="82" t="str">
        <f>IF(A90="","",IF(Paskola_SK!$D$9=Paskola_VP!$A$10,I89*( (1+rate)^(B90-B89)-1 ),I89*rate))</f>
        <v/>
      </c>
      <c r="H90" s="82" t="str">
        <f>IF(D90="","",SUM(G$1:G90))</f>
        <v/>
      </c>
      <c r="I90" s="82" t="str">
        <f t="shared" si="5"/>
        <v/>
      </c>
    </row>
    <row r="91" spans="1:9" x14ac:dyDescent="0.25">
      <c r="A91" s="84" t="str">
        <f>IF(I90="","",IF(A90&gt;=Paskola_SK!$D$7*p,"",A90+1))</f>
        <v/>
      </c>
      <c r="B91" s="83" t="str">
        <f>IF(A91="","",IF(p=52,B90+7,IF(p=26,B90+14,IF(p=24,IF(MOD(A91,2)=0,EDATE(Paskola_SK!$D$8,A91/2),B90+14),IF(DAY(DATE(YEAR(Paskola_SK!$D$8),MONTH(Paskola_SK!$D$8)+(A91-1)*(12/p),DAY(Paskola_SK!$D$8)))&lt;&gt;DAY(Paskola_SK!$D$8),DATE(YEAR(Paskola_SK!$D$8),MONTH(Paskola_SK!$D$8)+A91*(12/p)+1,0),DATE(YEAR(Paskola_SK!$D$8),MONTH(Paskola_SK!$D$8)+A91*(12/p),DAY(Paskola_SK!$D$8)))))))</f>
        <v/>
      </c>
      <c r="C91" s="82" t="str">
        <f t="shared" si="3"/>
        <v/>
      </c>
      <c r="D91" s="82" t="str">
        <f t="shared" si="4"/>
        <v/>
      </c>
      <c r="E91" s="82" t="str">
        <f>IF(A91="","",A+SUM($D$2:D90))</f>
        <v/>
      </c>
      <c r="F91" s="82" t="str">
        <f>IF(A91="","",SUM(D$1:D91)+PV)</f>
        <v/>
      </c>
      <c r="G91" s="82" t="str">
        <f>IF(A91="","",IF(Paskola_SK!$D$9=Paskola_VP!$A$10,I90*( (1+rate)^(B91-B90)-1 ),I90*rate))</f>
        <v/>
      </c>
      <c r="H91" s="82" t="str">
        <f>IF(D91="","",SUM(G$1:G91))</f>
        <v/>
      </c>
      <c r="I91" s="82" t="str">
        <f t="shared" si="5"/>
        <v/>
      </c>
    </row>
    <row r="92" spans="1:9" x14ac:dyDescent="0.25">
      <c r="A92" s="84" t="str">
        <f>IF(I91="","",IF(A91&gt;=Paskola_SK!$D$7*p,"",A91+1))</f>
        <v/>
      </c>
      <c r="B92" s="83" t="str">
        <f>IF(A92="","",IF(p=52,B91+7,IF(p=26,B91+14,IF(p=24,IF(MOD(A92,2)=0,EDATE(Paskola_SK!$D$8,A92/2),B91+14),IF(DAY(DATE(YEAR(Paskola_SK!$D$8),MONTH(Paskola_SK!$D$8)+(A92-1)*(12/p),DAY(Paskola_SK!$D$8)))&lt;&gt;DAY(Paskola_SK!$D$8),DATE(YEAR(Paskola_SK!$D$8),MONTH(Paskola_SK!$D$8)+A92*(12/p)+1,0),DATE(YEAR(Paskola_SK!$D$8),MONTH(Paskola_SK!$D$8)+A92*(12/p),DAY(Paskola_SK!$D$8)))))))</f>
        <v/>
      </c>
      <c r="C92" s="82" t="str">
        <f t="shared" si="3"/>
        <v/>
      </c>
      <c r="D92" s="82" t="str">
        <f t="shared" si="4"/>
        <v/>
      </c>
      <c r="E92" s="82" t="str">
        <f>IF(A92="","",A+SUM($D$2:D91))</f>
        <v/>
      </c>
      <c r="F92" s="82" t="str">
        <f>IF(A92="","",SUM(D$1:D92)+PV)</f>
        <v/>
      </c>
      <c r="G92" s="82" t="str">
        <f>IF(A92="","",IF(Paskola_SK!$D$9=Paskola_VP!$A$10,I91*( (1+rate)^(B92-B91)-1 ),I91*rate))</f>
        <v/>
      </c>
      <c r="H92" s="82" t="str">
        <f>IF(D92="","",SUM(G$1:G92))</f>
        <v/>
      </c>
      <c r="I92" s="82" t="str">
        <f t="shared" si="5"/>
        <v/>
      </c>
    </row>
    <row r="93" spans="1:9" x14ac:dyDescent="0.25">
      <c r="A93" s="84" t="str">
        <f>IF(I92="","",IF(A92&gt;=Paskola_SK!$D$7*p,"",A92+1))</f>
        <v/>
      </c>
      <c r="B93" s="83" t="str">
        <f>IF(A93="","",IF(p=52,B92+7,IF(p=26,B92+14,IF(p=24,IF(MOD(A93,2)=0,EDATE(Paskola_SK!$D$8,A93/2),B92+14),IF(DAY(DATE(YEAR(Paskola_SK!$D$8),MONTH(Paskola_SK!$D$8)+(A93-1)*(12/p),DAY(Paskola_SK!$D$8)))&lt;&gt;DAY(Paskola_SK!$D$8),DATE(YEAR(Paskola_SK!$D$8),MONTH(Paskola_SK!$D$8)+A93*(12/p)+1,0),DATE(YEAR(Paskola_SK!$D$8),MONTH(Paskola_SK!$D$8)+A93*(12/p),DAY(Paskola_SK!$D$8)))))))</f>
        <v/>
      </c>
      <c r="C93" s="82" t="str">
        <f t="shared" si="3"/>
        <v/>
      </c>
      <c r="D93" s="82" t="str">
        <f t="shared" si="4"/>
        <v/>
      </c>
      <c r="E93" s="82" t="str">
        <f>IF(A93="","",A+SUM($D$2:D92))</f>
        <v/>
      </c>
      <c r="F93" s="82" t="str">
        <f>IF(A93="","",SUM(D$1:D93)+PV)</f>
        <v/>
      </c>
      <c r="G93" s="82" t="str">
        <f>IF(A93="","",IF(Paskola_SK!$D$9=Paskola_VP!$A$10,I92*( (1+rate)^(B93-B92)-1 ),I92*rate))</f>
        <v/>
      </c>
      <c r="H93" s="82" t="str">
        <f>IF(D93="","",SUM(G$1:G93))</f>
        <v/>
      </c>
      <c r="I93" s="82" t="str">
        <f t="shared" si="5"/>
        <v/>
      </c>
    </row>
    <row r="94" spans="1:9" x14ac:dyDescent="0.25">
      <c r="A94" s="84" t="str">
        <f>IF(I93="","",IF(A93&gt;=Paskola_SK!$D$7*p,"",A93+1))</f>
        <v/>
      </c>
      <c r="B94" s="83" t="str">
        <f>IF(A94="","",IF(p=52,B93+7,IF(p=26,B93+14,IF(p=24,IF(MOD(A94,2)=0,EDATE(Paskola_SK!$D$8,A94/2),B93+14),IF(DAY(DATE(YEAR(Paskola_SK!$D$8),MONTH(Paskola_SK!$D$8)+(A94-1)*(12/p),DAY(Paskola_SK!$D$8)))&lt;&gt;DAY(Paskola_SK!$D$8),DATE(YEAR(Paskola_SK!$D$8),MONTH(Paskola_SK!$D$8)+A94*(12/p)+1,0),DATE(YEAR(Paskola_SK!$D$8),MONTH(Paskola_SK!$D$8)+A94*(12/p),DAY(Paskola_SK!$D$8)))))))</f>
        <v/>
      </c>
      <c r="C94" s="82" t="str">
        <f t="shared" si="3"/>
        <v/>
      </c>
      <c r="D94" s="82" t="str">
        <f t="shared" si="4"/>
        <v/>
      </c>
      <c r="E94" s="82" t="str">
        <f>IF(A94="","",A+SUM($D$2:D93))</f>
        <v/>
      </c>
      <c r="F94" s="82" t="str">
        <f>IF(A94="","",SUM(D$1:D94)+PV)</f>
        <v/>
      </c>
      <c r="G94" s="82" t="str">
        <f>IF(A94="","",IF(Paskola_SK!$D$9=Paskola_VP!$A$10,I93*( (1+rate)^(B94-B93)-1 ),I93*rate))</f>
        <v/>
      </c>
      <c r="H94" s="82" t="str">
        <f>IF(D94="","",SUM(G$1:G94))</f>
        <v/>
      </c>
      <c r="I94" s="82" t="str">
        <f t="shared" si="5"/>
        <v/>
      </c>
    </row>
    <row r="95" spans="1:9" x14ac:dyDescent="0.25">
      <c r="A95" s="84" t="str">
        <f>IF(I94="","",IF(A94&gt;=Paskola_SK!$D$7*p,"",A94+1))</f>
        <v/>
      </c>
      <c r="B95" s="83" t="str">
        <f>IF(A95="","",IF(p=52,B94+7,IF(p=26,B94+14,IF(p=24,IF(MOD(A95,2)=0,EDATE(Paskola_SK!$D$8,A95/2),B94+14),IF(DAY(DATE(YEAR(Paskola_SK!$D$8),MONTH(Paskola_SK!$D$8)+(A95-1)*(12/p),DAY(Paskola_SK!$D$8)))&lt;&gt;DAY(Paskola_SK!$D$8),DATE(YEAR(Paskola_SK!$D$8),MONTH(Paskola_SK!$D$8)+A95*(12/p)+1,0),DATE(YEAR(Paskola_SK!$D$8),MONTH(Paskola_SK!$D$8)+A95*(12/p),DAY(Paskola_SK!$D$8)))))))</f>
        <v/>
      </c>
      <c r="C95" s="82" t="str">
        <f t="shared" si="3"/>
        <v/>
      </c>
      <c r="D95" s="82" t="str">
        <f t="shared" si="4"/>
        <v/>
      </c>
      <c r="E95" s="82" t="str">
        <f>IF(A95="","",A+SUM($D$2:D94))</f>
        <v/>
      </c>
      <c r="F95" s="82" t="str">
        <f>IF(A95="","",SUM(D$1:D95)+PV)</f>
        <v/>
      </c>
      <c r="G95" s="82" t="str">
        <f>IF(A95="","",IF(Paskola_SK!$D$9=Paskola_VP!$A$10,I94*( (1+rate)^(B95-B94)-1 ),I94*rate))</f>
        <v/>
      </c>
      <c r="H95" s="82" t="str">
        <f>IF(D95="","",SUM(G$1:G95))</f>
        <v/>
      </c>
      <c r="I95" s="82" t="str">
        <f t="shared" si="5"/>
        <v/>
      </c>
    </row>
    <row r="96" spans="1:9" x14ac:dyDescent="0.25">
      <c r="A96" s="84" t="str">
        <f>IF(I95="","",IF(A95&gt;=Paskola_SK!$D$7*p,"",A95+1))</f>
        <v/>
      </c>
      <c r="B96" s="83" t="str">
        <f>IF(A96="","",IF(p=52,B95+7,IF(p=26,B95+14,IF(p=24,IF(MOD(A96,2)=0,EDATE(Paskola_SK!$D$8,A96/2),B95+14),IF(DAY(DATE(YEAR(Paskola_SK!$D$8),MONTH(Paskola_SK!$D$8)+(A96-1)*(12/p),DAY(Paskola_SK!$D$8)))&lt;&gt;DAY(Paskola_SK!$D$8),DATE(YEAR(Paskola_SK!$D$8),MONTH(Paskola_SK!$D$8)+A96*(12/p)+1,0),DATE(YEAR(Paskola_SK!$D$8),MONTH(Paskola_SK!$D$8)+A96*(12/p),DAY(Paskola_SK!$D$8)))))))</f>
        <v/>
      </c>
      <c r="C96" s="82" t="str">
        <f t="shared" si="3"/>
        <v/>
      </c>
      <c r="D96" s="82" t="str">
        <f t="shared" si="4"/>
        <v/>
      </c>
      <c r="E96" s="82" t="str">
        <f>IF(A96="","",A+SUM($D$2:D95))</f>
        <v/>
      </c>
      <c r="F96" s="82" t="str">
        <f>IF(A96="","",SUM(D$1:D96)+PV)</f>
        <v/>
      </c>
      <c r="G96" s="82" t="str">
        <f>IF(A96="","",IF(Paskola_SK!$D$9=Paskola_VP!$A$10,I95*( (1+rate)^(B96-B95)-1 ),I95*rate))</f>
        <v/>
      </c>
      <c r="H96" s="82" t="str">
        <f>IF(D96="","",SUM(G$1:G96))</f>
        <v/>
      </c>
      <c r="I96" s="82" t="str">
        <f t="shared" si="5"/>
        <v/>
      </c>
    </row>
    <row r="97" spans="1:9" x14ac:dyDescent="0.25">
      <c r="A97" s="84" t="str">
        <f>IF(I96="","",IF(A96&gt;=Paskola_SK!$D$7*p,"",A96+1))</f>
        <v/>
      </c>
      <c r="B97" s="83" t="str">
        <f>IF(A97="","",IF(p=52,B96+7,IF(p=26,B96+14,IF(p=24,IF(MOD(A97,2)=0,EDATE(Paskola_SK!$D$8,A97/2),B96+14),IF(DAY(DATE(YEAR(Paskola_SK!$D$8),MONTH(Paskola_SK!$D$8)+(A97-1)*(12/p),DAY(Paskola_SK!$D$8)))&lt;&gt;DAY(Paskola_SK!$D$8),DATE(YEAR(Paskola_SK!$D$8),MONTH(Paskola_SK!$D$8)+A97*(12/p)+1,0),DATE(YEAR(Paskola_SK!$D$8),MONTH(Paskola_SK!$D$8)+A97*(12/p),DAY(Paskola_SK!$D$8)))))))</f>
        <v/>
      </c>
      <c r="C97" s="82" t="str">
        <f t="shared" si="3"/>
        <v/>
      </c>
      <c r="D97" s="82" t="str">
        <f t="shared" si="4"/>
        <v/>
      </c>
      <c r="E97" s="82" t="str">
        <f>IF(A97="","",A+SUM($D$2:D96))</f>
        <v/>
      </c>
      <c r="F97" s="82" t="str">
        <f>IF(A97="","",SUM(D$1:D97)+PV)</f>
        <v/>
      </c>
      <c r="G97" s="82" t="str">
        <f>IF(A97="","",IF(Paskola_SK!$D$9=Paskola_VP!$A$10,I96*( (1+rate)^(B97-B96)-1 ),I96*rate))</f>
        <v/>
      </c>
      <c r="H97" s="82" t="str">
        <f>IF(D97="","",SUM(G$1:G97))</f>
        <v/>
      </c>
      <c r="I97" s="82" t="str">
        <f t="shared" si="5"/>
        <v/>
      </c>
    </row>
    <row r="98" spans="1:9" x14ac:dyDescent="0.25">
      <c r="A98" s="84" t="str">
        <f>IF(I97="","",IF(A97&gt;=Paskola_SK!$D$7*p,"",A97+1))</f>
        <v/>
      </c>
      <c r="B98" s="83" t="str">
        <f>IF(A98="","",IF(p=52,B97+7,IF(p=26,B97+14,IF(p=24,IF(MOD(A98,2)=0,EDATE(Paskola_SK!$D$8,A98/2),B97+14),IF(DAY(DATE(YEAR(Paskola_SK!$D$8),MONTH(Paskola_SK!$D$8)+(A98-1)*(12/p),DAY(Paskola_SK!$D$8)))&lt;&gt;DAY(Paskola_SK!$D$8),DATE(YEAR(Paskola_SK!$D$8),MONTH(Paskola_SK!$D$8)+A98*(12/p)+1,0),DATE(YEAR(Paskola_SK!$D$8),MONTH(Paskola_SK!$D$8)+A98*(12/p),DAY(Paskola_SK!$D$8)))))))</f>
        <v/>
      </c>
      <c r="C98" s="82" t="str">
        <f t="shared" si="3"/>
        <v/>
      </c>
      <c r="D98" s="82" t="str">
        <f t="shared" si="4"/>
        <v/>
      </c>
      <c r="E98" s="82" t="str">
        <f>IF(A98="","",A+SUM($D$2:D97))</f>
        <v/>
      </c>
      <c r="F98" s="82" t="str">
        <f>IF(A98="","",SUM(D$1:D98)+PV)</f>
        <v/>
      </c>
      <c r="G98" s="82" t="str">
        <f>IF(A98="","",IF(Paskola_SK!$D$9=Paskola_VP!$A$10,I97*( (1+rate)^(B98-B97)-1 ),I97*rate))</f>
        <v/>
      </c>
      <c r="H98" s="82" t="str">
        <f>IF(D98="","",SUM(G$1:G98))</f>
        <v/>
      </c>
      <c r="I98" s="82" t="str">
        <f t="shared" si="5"/>
        <v/>
      </c>
    </row>
    <row r="99" spans="1:9" x14ac:dyDescent="0.25">
      <c r="A99" s="84" t="str">
        <f>IF(I98="","",IF(A98&gt;=Paskola_SK!$D$7*p,"",A98+1))</f>
        <v/>
      </c>
      <c r="B99" s="83" t="str">
        <f>IF(A99="","",IF(p=52,B98+7,IF(p=26,B98+14,IF(p=24,IF(MOD(A99,2)=0,EDATE(Paskola_SK!$D$8,A99/2),B98+14),IF(DAY(DATE(YEAR(Paskola_SK!$D$8),MONTH(Paskola_SK!$D$8)+(A99-1)*(12/p),DAY(Paskola_SK!$D$8)))&lt;&gt;DAY(Paskola_SK!$D$8),DATE(YEAR(Paskola_SK!$D$8),MONTH(Paskola_SK!$D$8)+A99*(12/p)+1,0),DATE(YEAR(Paskola_SK!$D$8),MONTH(Paskola_SK!$D$8)+A99*(12/p),DAY(Paskola_SK!$D$8)))))))</f>
        <v/>
      </c>
      <c r="C99" s="82" t="str">
        <f t="shared" si="3"/>
        <v/>
      </c>
      <c r="D99" s="82" t="str">
        <f t="shared" si="4"/>
        <v/>
      </c>
      <c r="E99" s="82" t="str">
        <f>IF(A99="","",A+SUM($D$2:D98))</f>
        <v/>
      </c>
      <c r="F99" s="82" t="str">
        <f>IF(A99="","",SUM(D$1:D99)+PV)</f>
        <v/>
      </c>
      <c r="G99" s="82" t="str">
        <f>IF(A99="","",IF(Paskola_SK!$D$9=Paskola_VP!$A$10,I98*( (1+rate)^(B99-B98)-1 ),I98*rate))</f>
        <v/>
      </c>
      <c r="H99" s="82" t="str">
        <f>IF(D99="","",SUM(G$1:G99))</f>
        <v/>
      </c>
      <c r="I99" s="82" t="str">
        <f t="shared" si="5"/>
        <v/>
      </c>
    </row>
    <row r="100" spans="1:9" x14ac:dyDescent="0.25">
      <c r="A100" s="84" t="str">
        <f>IF(I99="","",IF(A99&gt;=Paskola_SK!$D$7*p,"",A99+1))</f>
        <v/>
      </c>
      <c r="B100" s="83" t="str">
        <f>IF(A100="","",IF(p=52,B99+7,IF(p=26,B99+14,IF(p=24,IF(MOD(A100,2)=0,EDATE(Paskola_SK!$D$8,A100/2),B99+14),IF(DAY(DATE(YEAR(Paskola_SK!$D$8),MONTH(Paskola_SK!$D$8)+(A100-1)*(12/p),DAY(Paskola_SK!$D$8)))&lt;&gt;DAY(Paskola_SK!$D$8),DATE(YEAR(Paskola_SK!$D$8),MONTH(Paskola_SK!$D$8)+A100*(12/p)+1,0),DATE(YEAR(Paskola_SK!$D$8),MONTH(Paskola_SK!$D$8)+A100*(12/p),DAY(Paskola_SK!$D$8)))))))</f>
        <v/>
      </c>
      <c r="C100" s="82" t="str">
        <f t="shared" si="3"/>
        <v/>
      </c>
      <c r="D100" s="82" t="str">
        <f t="shared" si="4"/>
        <v/>
      </c>
      <c r="E100" s="82" t="str">
        <f>IF(A100="","",A+SUM($D$2:D99))</f>
        <v/>
      </c>
      <c r="F100" s="82" t="str">
        <f>IF(A100="","",SUM(D$1:D100)+PV)</f>
        <v/>
      </c>
      <c r="G100" s="82" t="str">
        <f>IF(A100="","",IF(Paskola_SK!$D$9=Paskola_VP!$A$10,I99*( (1+rate)^(B100-B99)-1 ),I99*rate))</f>
        <v/>
      </c>
      <c r="H100" s="82" t="str">
        <f>IF(D100="","",SUM(G$1:G100))</f>
        <v/>
      </c>
      <c r="I100" s="82" t="str">
        <f t="shared" si="5"/>
        <v/>
      </c>
    </row>
    <row r="101" spans="1:9" x14ac:dyDescent="0.25">
      <c r="A101" s="84" t="str">
        <f>IF(I100="","",IF(A100&gt;=Paskola_SK!$D$7*p,"",A100+1))</f>
        <v/>
      </c>
      <c r="B101" s="83" t="str">
        <f>IF(A101="","",IF(p=52,B100+7,IF(p=26,B100+14,IF(p=24,IF(MOD(A101,2)=0,EDATE(Paskola_SK!$D$8,A101/2),B100+14),IF(DAY(DATE(YEAR(Paskola_SK!$D$8),MONTH(Paskola_SK!$D$8)+(A101-1)*(12/p),DAY(Paskola_SK!$D$8)))&lt;&gt;DAY(Paskola_SK!$D$8),DATE(YEAR(Paskola_SK!$D$8),MONTH(Paskola_SK!$D$8)+A101*(12/p)+1,0),DATE(YEAR(Paskola_SK!$D$8),MONTH(Paskola_SK!$D$8)+A101*(12/p),DAY(Paskola_SK!$D$8)))))))</f>
        <v/>
      </c>
      <c r="C101" s="82" t="str">
        <f t="shared" si="3"/>
        <v/>
      </c>
      <c r="D101" s="82" t="str">
        <f t="shared" si="4"/>
        <v/>
      </c>
      <c r="E101" s="82" t="str">
        <f>IF(A101="","",A+SUM($D$2:D100))</f>
        <v/>
      </c>
      <c r="F101" s="82" t="str">
        <f>IF(A101="","",SUM(D$1:D101)+PV)</f>
        <v/>
      </c>
      <c r="G101" s="82" t="str">
        <f>IF(A101="","",IF(Paskola_SK!$D$9=Paskola_VP!$A$10,I100*( (1+rate)^(B101-B100)-1 ),I100*rate))</f>
        <v/>
      </c>
      <c r="H101" s="82" t="str">
        <f>IF(D101="","",SUM(G$1:G101))</f>
        <v/>
      </c>
      <c r="I101" s="82" t="str">
        <f t="shared" si="5"/>
        <v/>
      </c>
    </row>
    <row r="102" spans="1:9" x14ac:dyDescent="0.25">
      <c r="A102" s="84" t="str">
        <f>IF(I101="","",IF(A101&gt;=Paskola_SK!$D$7*p,"",A101+1))</f>
        <v/>
      </c>
      <c r="B102" s="83" t="str">
        <f>IF(A102="","",IF(p=52,B101+7,IF(p=26,B101+14,IF(p=24,IF(MOD(A102,2)=0,EDATE(Paskola_SK!$D$8,A102/2),B101+14),IF(DAY(DATE(YEAR(Paskola_SK!$D$8),MONTH(Paskola_SK!$D$8)+(A102-1)*(12/p),DAY(Paskola_SK!$D$8)))&lt;&gt;DAY(Paskola_SK!$D$8),DATE(YEAR(Paskola_SK!$D$8),MONTH(Paskola_SK!$D$8)+A102*(12/p)+1,0),DATE(YEAR(Paskola_SK!$D$8),MONTH(Paskola_SK!$D$8)+A102*(12/p),DAY(Paskola_SK!$D$8)))))))</f>
        <v/>
      </c>
      <c r="C102" s="82" t="str">
        <f t="shared" si="3"/>
        <v/>
      </c>
      <c r="D102" s="82" t="str">
        <f t="shared" si="4"/>
        <v/>
      </c>
      <c r="E102" s="82" t="str">
        <f>IF(A102="","",A+SUM($D$2:D101))</f>
        <v/>
      </c>
      <c r="F102" s="82" t="str">
        <f>IF(A102="","",SUM(D$1:D102)+PV)</f>
        <v/>
      </c>
      <c r="G102" s="82" t="str">
        <f>IF(A102="","",IF(Paskola_SK!$D$9=Paskola_VP!$A$10,I101*( (1+rate)^(B102-B101)-1 ),I101*rate))</f>
        <v/>
      </c>
      <c r="H102" s="82" t="str">
        <f>IF(D102="","",SUM(G$1:G102))</f>
        <v/>
      </c>
      <c r="I102" s="82" t="str">
        <f t="shared" si="5"/>
        <v/>
      </c>
    </row>
    <row r="103" spans="1:9" x14ac:dyDescent="0.25">
      <c r="A103" s="84" t="str">
        <f>IF(I102="","",IF(A102&gt;=Paskola_SK!$D$7*p,"",A102+1))</f>
        <v/>
      </c>
      <c r="B103" s="83" t="str">
        <f>IF(A103="","",IF(p=52,B102+7,IF(p=26,B102+14,IF(p=24,IF(MOD(A103,2)=0,EDATE(Paskola_SK!$D$8,A103/2),B102+14),IF(DAY(DATE(YEAR(Paskola_SK!$D$8),MONTH(Paskola_SK!$D$8)+(A103-1)*(12/p),DAY(Paskola_SK!$D$8)))&lt;&gt;DAY(Paskola_SK!$D$8),DATE(YEAR(Paskola_SK!$D$8),MONTH(Paskola_SK!$D$8)+A103*(12/p)+1,0),DATE(YEAR(Paskola_SK!$D$8),MONTH(Paskola_SK!$D$8)+A103*(12/p),DAY(Paskola_SK!$D$8)))))))</f>
        <v/>
      </c>
      <c r="C103" s="82" t="str">
        <f t="shared" si="3"/>
        <v/>
      </c>
      <c r="D103" s="82" t="str">
        <f t="shared" si="4"/>
        <v/>
      </c>
      <c r="E103" s="82" t="str">
        <f>IF(A103="","",A+SUM($D$2:D102))</f>
        <v/>
      </c>
      <c r="F103" s="82" t="str">
        <f>IF(A103="","",SUM(D$1:D103)+PV)</f>
        <v/>
      </c>
      <c r="G103" s="82" t="str">
        <f>IF(A103="","",IF(Paskola_SK!$D$9=Paskola_VP!$A$10,I102*( (1+rate)^(B103-B102)-1 ),I102*rate))</f>
        <v/>
      </c>
      <c r="H103" s="82" t="str">
        <f>IF(D103="","",SUM(G$1:G103))</f>
        <v/>
      </c>
      <c r="I103" s="82" t="str">
        <f t="shared" si="5"/>
        <v/>
      </c>
    </row>
    <row r="104" spans="1:9" x14ac:dyDescent="0.25">
      <c r="A104" s="84" t="str">
        <f>IF(I103="","",IF(A103&gt;=Paskola_SK!$D$7*p,"",A103+1))</f>
        <v/>
      </c>
      <c r="B104" s="83" t="str">
        <f>IF(A104="","",IF(p=52,B103+7,IF(p=26,B103+14,IF(p=24,IF(MOD(A104,2)=0,EDATE(Paskola_SK!$D$8,A104/2),B103+14),IF(DAY(DATE(YEAR(Paskola_SK!$D$8),MONTH(Paskola_SK!$D$8)+(A104-1)*(12/p),DAY(Paskola_SK!$D$8)))&lt;&gt;DAY(Paskola_SK!$D$8),DATE(YEAR(Paskola_SK!$D$8),MONTH(Paskola_SK!$D$8)+A104*(12/p)+1,0),DATE(YEAR(Paskola_SK!$D$8),MONTH(Paskola_SK!$D$8)+A104*(12/p),DAY(Paskola_SK!$D$8)))))))</f>
        <v/>
      </c>
      <c r="C104" s="82" t="str">
        <f t="shared" si="3"/>
        <v/>
      </c>
      <c r="D104" s="82" t="str">
        <f t="shared" si="4"/>
        <v/>
      </c>
      <c r="E104" s="82" t="str">
        <f>IF(A104="","",A+SUM($D$2:D103))</f>
        <v/>
      </c>
      <c r="F104" s="82" t="str">
        <f>IF(A104="","",SUM(D$1:D104)+PV)</f>
        <v/>
      </c>
      <c r="G104" s="82" t="str">
        <f>IF(A104="","",IF(Paskola_SK!$D$9=Paskola_VP!$A$10,I103*( (1+rate)^(B104-B103)-1 ),I103*rate))</f>
        <v/>
      </c>
      <c r="H104" s="82" t="str">
        <f>IF(D104="","",SUM(G$1:G104))</f>
        <v/>
      </c>
      <c r="I104" s="82" t="str">
        <f t="shared" si="5"/>
        <v/>
      </c>
    </row>
    <row r="105" spans="1:9" x14ac:dyDescent="0.25">
      <c r="A105" s="84" t="str">
        <f>IF(I104="","",IF(A104&gt;=Paskola_SK!$D$7*p,"",A104+1))</f>
        <v/>
      </c>
      <c r="B105" s="83" t="str">
        <f>IF(A105="","",IF(p=52,B104+7,IF(p=26,B104+14,IF(p=24,IF(MOD(A105,2)=0,EDATE(Paskola_SK!$D$8,A105/2),B104+14),IF(DAY(DATE(YEAR(Paskola_SK!$D$8),MONTH(Paskola_SK!$D$8)+(A105-1)*(12/p),DAY(Paskola_SK!$D$8)))&lt;&gt;DAY(Paskola_SK!$D$8),DATE(YEAR(Paskola_SK!$D$8),MONTH(Paskola_SK!$D$8)+A105*(12/p)+1,0),DATE(YEAR(Paskola_SK!$D$8),MONTH(Paskola_SK!$D$8)+A105*(12/p),DAY(Paskola_SK!$D$8)))))))</f>
        <v/>
      </c>
      <c r="C105" s="82" t="str">
        <f t="shared" si="3"/>
        <v/>
      </c>
      <c r="D105" s="82" t="str">
        <f t="shared" si="4"/>
        <v/>
      </c>
      <c r="E105" s="82" t="str">
        <f>IF(A105="","",A+SUM($D$2:D104))</f>
        <v/>
      </c>
      <c r="F105" s="82" t="str">
        <f>IF(A105="","",SUM(D$1:D105)+PV)</f>
        <v/>
      </c>
      <c r="G105" s="82" t="str">
        <f>IF(A105="","",IF(Paskola_SK!$D$9=Paskola_VP!$A$10,I104*( (1+rate)^(B105-B104)-1 ),I104*rate))</f>
        <v/>
      </c>
      <c r="H105" s="82" t="str">
        <f>IF(D105="","",SUM(G$1:G105))</f>
        <v/>
      </c>
      <c r="I105" s="82" t="str">
        <f t="shared" si="5"/>
        <v/>
      </c>
    </row>
    <row r="106" spans="1:9" x14ac:dyDescent="0.25">
      <c r="A106" s="84" t="str">
        <f>IF(I105="","",IF(A105&gt;=Paskola_SK!$D$7*p,"",A105+1))</f>
        <v/>
      </c>
      <c r="B106" s="83" t="str">
        <f>IF(A106="","",IF(p=52,B105+7,IF(p=26,B105+14,IF(p=24,IF(MOD(A106,2)=0,EDATE(Paskola_SK!$D$8,A106/2),B105+14),IF(DAY(DATE(YEAR(Paskola_SK!$D$8),MONTH(Paskola_SK!$D$8)+(A106-1)*(12/p),DAY(Paskola_SK!$D$8)))&lt;&gt;DAY(Paskola_SK!$D$8),DATE(YEAR(Paskola_SK!$D$8),MONTH(Paskola_SK!$D$8)+A106*(12/p)+1,0),DATE(YEAR(Paskola_SK!$D$8),MONTH(Paskola_SK!$D$8)+A106*(12/p),DAY(Paskola_SK!$D$8)))))))</f>
        <v/>
      </c>
      <c r="C106" s="82" t="str">
        <f t="shared" si="3"/>
        <v/>
      </c>
      <c r="D106" s="82" t="str">
        <f t="shared" si="4"/>
        <v/>
      </c>
      <c r="E106" s="82" t="str">
        <f>IF(A106="","",A+SUM($D$2:D105))</f>
        <v/>
      </c>
      <c r="F106" s="82" t="str">
        <f>IF(A106="","",SUM(D$1:D106)+PV)</f>
        <v/>
      </c>
      <c r="G106" s="82" t="str">
        <f>IF(A106="","",IF(Paskola_SK!$D$9=Paskola_VP!$A$10,I105*( (1+rate)^(B106-B105)-1 ),I105*rate))</f>
        <v/>
      </c>
      <c r="H106" s="82" t="str">
        <f>IF(D106="","",SUM(G$1:G106))</f>
        <v/>
      </c>
      <c r="I106" s="82" t="str">
        <f t="shared" si="5"/>
        <v/>
      </c>
    </row>
    <row r="107" spans="1:9" x14ac:dyDescent="0.25">
      <c r="A107" s="84" t="str">
        <f>IF(I106="","",IF(A106&gt;=Paskola_SK!$D$7*p,"",A106+1))</f>
        <v/>
      </c>
      <c r="B107" s="83" t="str">
        <f>IF(A107="","",IF(p=52,B106+7,IF(p=26,B106+14,IF(p=24,IF(MOD(A107,2)=0,EDATE(Paskola_SK!$D$8,A107/2),B106+14),IF(DAY(DATE(YEAR(Paskola_SK!$D$8),MONTH(Paskola_SK!$D$8)+(A107-1)*(12/p),DAY(Paskola_SK!$D$8)))&lt;&gt;DAY(Paskola_SK!$D$8),DATE(YEAR(Paskola_SK!$D$8),MONTH(Paskola_SK!$D$8)+A107*(12/p)+1,0),DATE(YEAR(Paskola_SK!$D$8),MONTH(Paskola_SK!$D$8)+A107*(12/p),DAY(Paskola_SK!$D$8)))))))</f>
        <v/>
      </c>
      <c r="C107" s="82" t="str">
        <f t="shared" si="3"/>
        <v/>
      </c>
      <c r="D107" s="82" t="str">
        <f t="shared" si="4"/>
        <v/>
      </c>
      <c r="E107" s="82" t="str">
        <f>IF(A107="","",A+SUM($D$2:D106))</f>
        <v/>
      </c>
      <c r="F107" s="82" t="str">
        <f>IF(A107="","",SUM(D$1:D107)+PV)</f>
        <v/>
      </c>
      <c r="G107" s="82" t="str">
        <f>IF(A107="","",IF(Paskola_SK!$D$9=Paskola_VP!$A$10,I106*( (1+rate)^(B107-B106)-1 ),I106*rate))</f>
        <v/>
      </c>
      <c r="H107" s="82" t="str">
        <f>IF(D107="","",SUM(G$1:G107))</f>
        <v/>
      </c>
      <c r="I107" s="82" t="str">
        <f t="shared" si="5"/>
        <v/>
      </c>
    </row>
    <row r="108" spans="1:9" x14ac:dyDescent="0.25">
      <c r="A108" s="84" t="str">
        <f>IF(I107="","",IF(A107&gt;=Paskola_SK!$D$7*p,"",A107+1))</f>
        <v/>
      </c>
      <c r="B108" s="83" t="str">
        <f>IF(A108="","",IF(p=52,B107+7,IF(p=26,B107+14,IF(p=24,IF(MOD(A108,2)=0,EDATE(Paskola_SK!$D$8,A108/2),B107+14),IF(DAY(DATE(YEAR(Paskola_SK!$D$8),MONTH(Paskola_SK!$D$8)+(A108-1)*(12/p),DAY(Paskola_SK!$D$8)))&lt;&gt;DAY(Paskola_SK!$D$8),DATE(YEAR(Paskola_SK!$D$8),MONTH(Paskola_SK!$D$8)+A108*(12/p)+1,0),DATE(YEAR(Paskola_SK!$D$8),MONTH(Paskola_SK!$D$8)+A108*(12/p),DAY(Paskola_SK!$D$8)))))))</f>
        <v/>
      </c>
      <c r="C108" s="82" t="str">
        <f t="shared" si="3"/>
        <v/>
      </c>
      <c r="D108" s="82" t="str">
        <f t="shared" si="4"/>
        <v/>
      </c>
      <c r="E108" s="82" t="str">
        <f>IF(A108="","",A+SUM($D$2:D107))</f>
        <v/>
      </c>
      <c r="F108" s="82" t="str">
        <f>IF(A108="","",SUM(D$1:D108)+PV)</f>
        <v/>
      </c>
      <c r="G108" s="82" t="str">
        <f>IF(A108="","",IF(Paskola_SK!$D$9=Paskola_VP!$A$10,I107*( (1+rate)^(B108-B107)-1 ),I107*rate))</f>
        <v/>
      </c>
      <c r="H108" s="82" t="str">
        <f>IF(D108="","",SUM(G$1:G108))</f>
        <v/>
      </c>
      <c r="I108" s="82" t="str">
        <f t="shared" si="5"/>
        <v/>
      </c>
    </row>
    <row r="109" spans="1:9" x14ac:dyDescent="0.25">
      <c r="A109" s="84" t="str">
        <f>IF(I108="","",IF(A108&gt;=Paskola_SK!$D$7*p,"",A108+1))</f>
        <v/>
      </c>
      <c r="B109" s="83" t="str">
        <f>IF(A109="","",IF(p=52,B108+7,IF(p=26,B108+14,IF(p=24,IF(MOD(A109,2)=0,EDATE(Paskola_SK!$D$8,A109/2),B108+14),IF(DAY(DATE(YEAR(Paskola_SK!$D$8),MONTH(Paskola_SK!$D$8)+(A109-1)*(12/p),DAY(Paskola_SK!$D$8)))&lt;&gt;DAY(Paskola_SK!$D$8),DATE(YEAR(Paskola_SK!$D$8),MONTH(Paskola_SK!$D$8)+A109*(12/p)+1,0),DATE(YEAR(Paskola_SK!$D$8),MONTH(Paskola_SK!$D$8)+A109*(12/p),DAY(Paskola_SK!$D$8)))))))</f>
        <v/>
      </c>
      <c r="C109" s="82" t="str">
        <f t="shared" si="3"/>
        <v/>
      </c>
      <c r="D109" s="82" t="str">
        <f t="shared" si="4"/>
        <v/>
      </c>
      <c r="E109" s="82" t="str">
        <f>IF(A109="","",A+SUM($D$2:D108))</f>
        <v/>
      </c>
      <c r="F109" s="82" t="str">
        <f>IF(A109="","",SUM(D$1:D109)+PV)</f>
        <v/>
      </c>
      <c r="G109" s="82" t="str">
        <f>IF(A109="","",IF(Paskola_SK!$D$9=Paskola_VP!$A$10,I108*( (1+rate)^(B109-B108)-1 ),I108*rate))</f>
        <v/>
      </c>
      <c r="H109" s="82" t="str">
        <f>IF(D109="","",SUM(G$1:G109))</f>
        <v/>
      </c>
      <c r="I109" s="82" t="str">
        <f t="shared" si="5"/>
        <v/>
      </c>
    </row>
    <row r="110" spans="1:9" x14ac:dyDescent="0.25">
      <c r="A110" s="84" t="str">
        <f>IF(I109="","",IF(A109&gt;=Paskola_SK!$D$7*p,"",A109+1))</f>
        <v/>
      </c>
      <c r="B110" s="83" t="str">
        <f>IF(A110="","",IF(p=52,B109+7,IF(p=26,B109+14,IF(p=24,IF(MOD(A110,2)=0,EDATE(Paskola_SK!$D$8,A110/2),B109+14),IF(DAY(DATE(YEAR(Paskola_SK!$D$8),MONTH(Paskola_SK!$D$8)+(A110-1)*(12/p),DAY(Paskola_SK!$D$8)))&lt;&gt;DAY(Paskola_SK!$D$8),DATE(YEAR(Paskola_SK!$D$8),MONTH(Paskola_SK!$D$8)+A110*(12/p)+1,0),DATE(YEAR(Paskola_SK!$D$8),MONTH(Paskola_SK!$D$8)+A110*(12/p),DAY(Paskola_SK!$D$8)))))))</f>
        <v/>
      </c>
      <c r="C110" s="82" t="str">
        <f t="shared" si="3"/>
        <v/>
      </c>
      <c r="D110" s="82" t="str">
        <f t="shared" si="4"/>
        <v/>
      </c>
      <c r="E110" s="82" t="str">
        <f>IF(A110="","",A+SUM($D$2:D109))</f>
        <v/>
      </c>
      <c r="F110" s="82" t="str">
        <f>IF(A110="","",SUM(D$1:D110)+PV)</f>
        <v/>
      </c>
      <c r="G110" s="82" t="str">
        <f>IF(A110="","",IF(Paskola_SK!$D$9=Paskola_VP!$A$10,I109*( (1+rate)^(B110-B109)-1 ),I109*rate))</f>
        <v/>
      </c>
      <c r="H110" s="82" t="str">
        <f>IF(D110="","",SUM(G$1:G110))</f>
        <v/>
      </c>
      <c r="I110" s="82" t="str">
        <f t="shared" si="5"/>
        <v/>
      </c>
    </row>
    <row r="111" spans="1:9" x14ac:dyDescent="0.25">
      <c r="A111" s="84" t="str">
        <f>IF(I110="","",IF(A110&gt;=Paskola_SK!$D$7*p,"",A110+1))</f>
        <v/>
      </c>
      <c r="B111" s="83" t="str">
        <f>IF(A111="","",IF(p=52,B110+7,IF(p=26,B110+14,IF(p=24,IF(MOD(A111,2)=0,EDATE(Paskola_SK!$D$8,A111/2),B110+14),IF(DAY(DATE(YEAR(Paskola_SK!$D$8),MONTH(Paskola_SK!$D$8)+(A111-1)*(12/p),DAY(Paskola_SK!$D$8)))&lt;&gt;DAY(Paskola_SK!$D$8),DATE(YEAR(Paskola_SK!$D$8),MONTH(Paskola_SK!$D$8)+A111*(12/p)+1,0),DATE(YEAR(Paskola_SK!$D$8),MONTH(Paskola_SK!$D$8)+A111*(12/p),DAY(Paskola_SK!$D$8)))))))</f>
        <v/>
      </c>
      <c r="C111" s="82" t="str">
        <f t="shared" si="3"/>
        <v/>
      </c>
      <c r="D111" s="82" t="str">
        <f t="shared" si="4"/>
        <v/>
      </c>
      <c r="E111" s="82" t="str">
        <f>IF(A111="","",A+SUM($D$2:D110))</f>
        <v/>
      </c>
      <c r="F111" s="82" t="str">
        <f>IF(A111="","",SUM(D$1:D111)+PV)</f>
        <v/>
      </c>
      <c r="G111" s="82" t="str">
        <f>IF(A111="","",IF(Paskola_SK!$D$9=Paskola_VP!$A$10,I110*( (1+rate)^(B111-B110)-1 ),I110*rate))</f>
        <v/>
      </c>
      <c r="H111" s="82" t="str">
        <f>IF(D111="","",SUM(G$1:G111))</f>
        <v/>
      </c>
      <c r="I111" s="82" t="str">
        <f t="shared" si="5"/>
        <v/>
      </c>
    </row>
    <row r="112" spans="1:9" x14ac:dyDescent="0.25">
      <c r="A112" s="84" t="str">
        <f>IF(I111="","",IF(A111&gt;=Paskola_SK!$D$7*p,"",A111+1))</f>
        <v/>
      </c>
      <c r="B112" s="83" t="str">
        <f>IF(A112="","",IF(p=52,B111+7,IF(p=26,B111+14,IF(p=24,IF(MOD(A112,2)=0,EDATE(Paskola_SK!$D$8,A112/2),B111+14),IF(DAY(DATE(YEAR(Paskola_SK!$D$8),MONTH(Paskola_SK!$D$8)+(A112-1)*(12/p),DAY(Paskola_SK!$D$8)))&lt;&gt;DAY(Paskola_SK!$D$8),DATE(YEAR(Paskola_SK!$D$8),MONTH(Paskola_SK!$D$8)+A112*(12/p)+1,0),DATE(YEAR(Paskola_SK!$D$8),MONTH(Paskola_SK!$D$8)+A112*(12/p),DAY(Paskola_SK!$D$8)))))))</f>
        <v/>
      </c>
      <c r="C112" s="82" t="str">
        <f t="shared" si="3"/>
        <v/>
      </c>
      <c r="D112" s="82" t="str">
        <f t="shared" si="4"/>
        <v/>
      </c>
      <c r="E112" s="82" t="str">
        <f>IF(A112="","",A+SUM($D$2:D111))</f>
        <v/>
      </c>
      <c r="F112" s="82" t="str">
        <f>IF(A112="","",SUM(D$1:D112)+PV)</f>
        <v/>
      </c>
      <c r="G112" s="82" t="str">
        <f>IF(A112="","",IF(Paskola_SK!$D$9=Paskola_VP!$A$10,I111*( (1+rate)^(B112-B111)-1 ),I111*rate))</f>
        <v/>
      </c>
      <c r="H112" s="82" t="str">
        <f>IF(D112="","",SUM(G$1:G112))</f>
        <v/>
      </c>
      <c r="I112" s="82" t="str">
        <f t="shared" si="5"/>
        <v/>
      </c>
    </row>
    <row r="113" spans="1:9" x14ac:dyDescent="0.25">
      <c r="A113" s="84" t="str">
        <f>IF(I112="","",IF(A112&gt;=Paskola_SK!$D$7*p,"",A112+1))</f>
        <v/>
      </c>
      <c r="B113" s="83" t="str">
        <f>IF(A113="","",IF(p=52,B112+7,IF(p=26,B112+14,IF(p=24,IF(MOD(A113,2)=0,EDATE(Paskola_SK!$D$8,A113/2),B112+14),IF(DAY(DATE(YEAR(Paskola_SK!$D$8),MONTH(Paskola_SK!$D$8)+(A113-1)*(12/p),DAY(Paskola_SK!$D$8)))&lt;&gt;DAY(Paskola_SK!$D$8),DATE(YEAR(Paskola_SK!$D$8),MONTH(Paskola_SK!$D$8)+A113*(12/p)+1,0),DATE(YEAR(Paskola_SK!$D$8),MONTH(Paskola_SK!$D$8)+A113*(12/p),DAY(Paskola_SK!$D$8)))))))</f>
        <v/>
      </c>
      <c r="C113" s="82" t="str">
        <f t="shared" si="3"/>
        <v/>
      </c>
      <c r="D113" s="82" t="str">
        <f t="shared" si="4"/>
        <v/>
      </c>
      <c r="E113" s="82" t="str">
        <f>IF(A113="","",A+SUM($D$2:D112))</f>
        <v/>
      </c>
      <c r="F113" s="82" t="str">
        <f>IF(A113="","",SUM(D$1:D113)+PV)</f>
        <v/>
      </c>
      <c r="G113" s="82" t="str">
        <f>IF(A113="","",IF(Paskola_SK!$D$9=Paskola_VP!$A$10,I112*( (1+rate)^(B113-B112)-1 ),I112*rate))</f>
        <v/>
      </c>
      <c r="H113" s="82" t="str">
        <f>IF(D113="","",SUM(G$1:G113))</f>
        <v/>
      </c>
      <c r="I113" s="82" t="str">
        <f t="shared" si="5"/>
        <v/>
      </c>
    </row>
    <row r="114" spans="1:9" x14ac:dyDescent="0.25">
      <c r="A114" s="84" t="str">
        <f>IF(I113="","",IF(A113&gt;=Paskola_SK!$D$7*p,"",A113+1))</f>
        <v/>
      </c>
      <c r="B114" s="83" t="str">
        <f>IF(A114="","",IF(p=52,B113+7,IF(p=26,B113+14,IF(p=24,IF(MOD(A114,2)=0,EDATE(Paskola_SK!$D$8,A114/2),B113+14),IF(DAY(DATE(YEAR(Paskola_SK!$D$8),MONTH(Paskola_SK!$D$8)+(A114-1)*(12/p),DAY(Paskola_SK!$D$8)))&lt;&gt;DAY(Paskola_SK!$D$8),DATE(YEAR(Paskola_SK!$D$8),MONTH(Paskola_SK!$D$8)+A114*(12/p)+1,0),DATE(YEAR(Paskola_SK!$D$8),MONTH(Paskola_SK!$D$8)+A114*(12/p),DAY(Paskola_SK!$D$8)))))))</f>
        <v/>
      </c>
      <c r="C114" s="82" t="str">
        <f t="shared" si="3"/>
        <v/>
      </c>
      <c r="D114" s="82" t="str">
        <f t="shared" si="4"/>
        <v/>
      </c>
      <c r="E114" s="82" t="str">
        <f>IF(A114="","",A+SUM($D$2:D113))</f>
        <v/>
      </c>
      <c r="F114" s="82" t="str">
        <f>IF(A114="","",SUM(D$1:D114)+PV)</f>
        <v/>
      </c>
      <c r="G114" s="82" t="str">
        <f>IF(A114="","",IF(Paskola_SK!$D$9=Paskola_VP!$A$10,I113*( (1+rate)^(B114-B113)-1 ),I113*rate))</f>
        <v/>
      </c>
      <c r="H114" s="82" t="str">
        <f>IF(D114="","",SUM(G$1:G114))</f>
        <v/>
      </c>
      <c r="I114" s="82" t="str">
        <f t="shared" si="5"/>
        <v/>
      </c>
    </row>
    <row r="115" spans="1:9" x14ac:dyDescent="0.25">
      <c r="A115" s="84" t="str">
        <f>IF(I114="","",IF(A114&gt;=Paskola_SK!$D$7*p,"",A114+1))</f>
        <v/>
      </c>
      <c r="B115" s="83" t="str">
        <f>IF(A115="","",IF(p=52,B114+7,IF(p=26,B114+14,IF(p=24,IF(MOD(A115,2)=0,EDATE(Paskola_SK!$D$8,A115/2),B114+14),IF(DAY(DATE(YEAR(Paskola_SK!$D$8),MONTH(Paskola_SK!$D$8)+(A115-1)*(12/p),DAY(Paskola_SK!$D$8)))&lt;&gt;DAY(Paskola_SK!$D$8),DATE(YEAR(Paskola_SK!$D$8),MONTH(Paskola_SK!$D$8)+A115*(12/p)+1,0),DATE(YEAR(Paskola_SK!$D$8),MONTH(Paskola_SK!$D$8)+A115*(12/p),DAY(Paskola_SK!$D$8)))))))</f>
        <v/>
      </c>
      <c r="C115" s="82" t="str">
        <f t="shared" si="3"/>
        <v/>
      </c>
      <c r="D115" s="82" t="str">
        <f t="shared" si="4"/>
        <v/>
      </c>
      <c r="E115" s="82" t="str">
        <f>IF(A115="","",A+SUM($D$2:D114))</f>
        <v/>
      </c>
      <c r="F115" s="82" t="str">
        <f>IF(A115="","",SUM(D$1:D115)+PV)</f>
        <v/>
      </c>
      <c r="G115" s="82" t="str">
        <f>IF(A115="","",IF(Paskola_SK!$D$9=Paskola_VP!$A$10,I114*( (1+rate)^(B115-B114)-1 ),I114*rate))</f>
        <v/>
      </c>
      <c r="H115" s="82" t="str">
        <f>IF(D115="","",SUM(G$1:G115))</f>
        <v/>
      </c>
      <c r="I115" s="82" t="str">
        <f t="shared" si="5"/>
        <v/>
      </c>
    </row>
    <row r="116" spans="1:9" x14ac:dyDescent="0.25">
      <c r="A116" s="84" t="str">
        <f>IF(I115="","",IF(A115&gt;=Paskola_SK!$D$7*p,"",A115+1))</f>
        <v/>
      </c>
      <c r="B116" s="83" t="str">
        <f>IF(A116="","",IF(p=52,B115+7,IF(p=26,B115+14,IF(p=24,IF(MOD(A116,2)=0,EDATE(Paskola_SK!$D$8,A116/2),B115+14),IF(DAY(DATE(YEAR(Paskola_SK!$D$8),MONTH(Paskola_SK!$D$8)+(A116-1)*(12/p),DAY(Paskola_SK!$D$8)))&lt;&gt;DAY(Paskola_SK!$D$8),DATE(YEAR(Paskola_SK!$D$8),MONTH(Paskola_SK!$D$8)+A116*(12/p)+1,0),DATE(YEAR(Paskola_SK!$D$8),MONTH(Paskola_SK!$D$8)+A116*(12/p),DAY(Paskola_SK!$D$8)))))))</f>
        <v/>
      </c>
      <c r="C116" s="82" t="str">
        <f t="shared" si="3"/>
        <v/>
      </c>
      <c r="D116" s="82" t="str">
        <f t="shared" si="4"/>
        <v/>
      </c>
      <c r="E116" s="82" t="str">
        <f>IF(A116="","",A+SUM($D$2:D115))</f>
        <v/>
      </c>
      <c r="F116" s="82" t="str">
        <f>IF(A116="","",SUM(D$1:D116)+PV)</f>
        <v/>
      </c>
      <c r="G116" s="82" t="str">
        <f>IF(A116="","",IF(Paskola_SK!$D$9=Paskola_VP!$A$10,I115*( (1+rate)^(B116-B115)-1 ),I115*rate))</f>
        <v/>
      </c>
      <c r="H116" s="82" t="str">
        <f>IF(D116="","",SUM(G$1:G116))</f>
        <v/>
      </c>
      <c r="I116" s="82" t="str">
        <f t="shared" si="5"/>
        <v/>
      </c>
    </row>
    <row r="117" spans="1:9" x14ac:dyDescent="0.25">
      <c r="A117" s="84" t="str">
        <f>IF(I116="","",IF(A116&gt;=Paskola_SK!$D$7*p,"",A116+1))</f>
        <v/>
      </c>
      <c r="B117" s="83" t="str">
        <f>IF(A117="","",IF(p=52,B116+7,IF(p=26,B116+14,IF(p=24,IF(MOD(A117,2)=0,EDATE(Paskola_SK!$D$8,A117/2),B116+14),IF(DAY(DATE(YEAR(Paskola_SK!$D$8),MONTH(Paskola_SK!$D$8)+(A117-1)*(12/p),DAY(Paskola_SK!$D$8)))&lt;&gt;DAY(Paskola_SK!$D$8),DATE(YEAR(Paskola_SK!$D$8),MONTH(Paskola_SK!$D$8)+A117*(12/p)+1,0),DATE(YEAR(Paskola_SK!$D$8),MONTH(Paskola_SK!$D$8)+A117*(12/p),DAY(Paskola_SK!$D$8)))))))</f>
        <v/>
      </c>
      <c r="C117" s="82" t="str">
        <f t="shared" si="3"/>
        <v/>
      </c>
      <c r="D117" s="82" t="str">
        <f t="shared" si="4"/>
        <v/>
      </c>
      <c r="E117" s="82" t="str">
        <f>IF(A117="","",A+SUM($D$2:D116))</f>
        <v/>
      </c>
      <c r="F117" s="82" t="str">
        <f>IF(A117="","",SUM(D$1:D117)+PV)</f>
        <v/>
      </c>
      <c r="G117" s="82" t="str">
        <f>IF(A117="","",IF(Paskola_SK!$D$9=Paskola_VP!$A$10,I116*( (1+rate)^(B117-B116)-1 ),I116*rate))</f>
        <v/>
      </c>
      <c r="H117" s="82" t="str">
        <f>IF(D117="","",SUM(G$1:G117))</f>
        <v/>
      </c>
      <c r="I117" s="82" t="str">
        <f t="shared" si="5"/>
        <v/>
      </c>
    </row>
    <row r="118" spans="1:9" x14ac:dyDescent="0.25">
      <c r="A118" s="84" t="str">
        <f>IF(I117="","",IF(A117&gt;=Paskola_SK!$D$7*p,"",A117+1))</f>
        <v/>
      </c>
      <c r="B118" s="83" t="str">
        <f>IF(A118="","",IF(p=52,B117+7,IF(p=26,B117+14,IF(p=24,IF(MOD(A118,2)=0,EDATE(Paskola_SK!$D$8,A118/2),B117+14),IF(DAY(DATE(YEAR(Paskola_SK!$D$8),MONTH(Paskola_SK!$D$8)+(A118-1)*(12/p),DAY(Paskola_SK!$D$8)))&lt;&gt;DAY(Paskola_SK!$D$8),DATE(YEAR(Paskola_SK!$D$8),MONTH(Paskola_SK!$D$8)+A118*(12/p)+1,0),DATE(YEAR(Paskola_SK!$D$8),MONTH(Paskola_SK!$D$8)+A118*(12/p),DAY(Paskola_SK!$D$8)))))))</f>
        <v/>
      </c>
      <c r="C118" s="82" t="str">
        <f t="shared" si="3"/>
        <v/>
      </c>
      <c r="D118" s="82" t="str">
        <f t="shared" si="4"/>
        <v/>
      </c>
      <c r="E118" s="82" t="str">
        <f>IF(A118="","",A+SUM($D$2:D117))</f>
        <v/>
      </c>
      <c r="F118" s="82" t="str">
        <f>IF(A118="","",SUM(D$1:D118)+PV)</f>
        <v/>
      </c>
      <c r="G118" s="82" t="str">
        <f>IF(A118="","",IF(Paskola_SK!$D$9=Paskola_VP!$A$10,I117*( (1+rate)^(B118-B117)-1 ),I117*rate))</f>
        <v/>
      </c>
      <c r="H118" s="82" t="str">
        <f>IF(D118="","",SUM(G$1:G118))</f>
        <v/>
      </c>
      <c r="I118" s="82" t="str">
        <f t="shared" si="5"/>
        <v/>
      </c>
    </row>
    <row r="119" spans="1:9" x14ac:dyDescent="0.25">
      <c r="A119" s="84" t="str">
        <f>IF(I118="","",IF(A118&gt;=Paskola_SK!$D$7*p,"",A118+1))</f>
        <v/>
      </c>
      <c r="B119" s="83" t="str">
        <f>IF(A119="","",IF(p=52,B118+7,IF(p=26,B118+14,IF(p=24,IF(MOD(A119,2)=0,EDATE(Paskola_SK!$D$8,A119/2),B118+14),IF(DAY(DATE(YEAR(Paskola_SK!$D$8),MONTH(Paskola_SK!$D$8)+(A119-1)*(12/p),DAY(Paskola_SK!$D$8)))&lt;&gt;DAY(Paskola_SK!$D$8),DATE(YEAR(Paskola_SK!$D$8),MONTH(Paskola_SK!$D$8)+A119*(12/p)+1,0),DATE(YEAR(Paskola_SK!$D$8),MONTH(Paskola_SK!$D$8)+A119*(12/p),DAY(Paskola_SK!$D$8)))))))</f>
        <v/>
      </c>
      <c r="C119" s="82" t="str">
        <f t="shared" si="3"/>
        <v/>
      </c>
      <c r="D119" s="82" t="str">
        <f t="shared" si="4"/>
        <v/>
      </c>
      <c r="E119" s="82" t="str">
        <f>IF(A119="","",A+SUM($D$2:D118))</f>
        <v/>
      </c>
      <c r="F119" s="82" t="str">
        <f>IF(A119="","",SUM(D$1:D119)+PV)</f>
        <v/>
      </c>
      <c r="G119" s="82" t="str">
        <f>IF(A119="","",IF(Paskola_SK!$D$9=Paskola_VP!$A$10,I118*( (1+rate)^(B119-B118)-1 ),I118*rate))</f>
        <v/>
      </c>
      <c r="H119" s="82" t="str">
        <f>IF(D119="","",SUM(G$1:G119))</f>
        <v/>
      </c>
      <c r="I119" s="82" t="str">
        <f t="shared" si="5"/>
        <v/>
      </c>
    </row>
    <row r="120" spans="1:9" x14ac:dyDescent="0.25">
      <c r="A120" s="84" t="str">
        <f>IF(I119="","",IF(A119&gt;=Paskola_SK!$D$7*p,"",A119+1))</f>
        <v/>
      </c>
      <c r="B120" s="83" t="str">
        <f>IF(A120="","",IF(p=52,B119+7,IF(p=26,B119+14,IF(p=24,IF(MOD(A120,2)=0,EDATE(Paskola_SK!$D$8,A120/2),B119+14),IF(DAY(DATE(YEAR(Paskola_SK!$D$8),MONTH(Paskola_SK!$D$8)+(A120-1)*(12/p),DAY(Paskola_SK!$D$8)))&lt;&gt;DAY(Paskola_SK!$D$8),DATE(YEAR(Paskola_SK!$D$8),MONTH(Paskola_SK!$D$8)+A120*(12/p)+1,0),DATE(YEAR(Paskola_SK!$D$8),MONTH(Paskola_SK!$D$8)+A120*(12/p),DAY(Paskola_SK!$D$8)))))))</f>
        <v/>
      </c>
      <c r="C120" s="82" t="str">
        <f t="shared" si="3"/>
        <v/>
      </c>
      <c r="D120" s="82" t="str">
        <f t="shared" si="4"/>
        <v/>
      </c>
      <c r="E120" s="82" t="str">
        <f>IF(A120="","",A+SUM($D$2:D119))</f>
        <v/>
      </c>
      <c r="F120" s="82" t="str">
        <f>IF(A120="","",SUM(D$1:D120)+PV)</f>
        <v/>
      </c>
      <c r="G120" s="82" t="str">
        <f>IF(A120="","",IF(Paskola_SK!$D$9=Paskola_VP!$A$10,I119*( (1+rate)^(B120-B119)-1 ),I119*rate))</f>
        <v/>
      </c>
      <c r="H120" s="82" t="str">
        <f>IF(D120="","",SUM(G$1:G120))</f>
        <v/>
      </c>
      <c r="I120" s="82" t="str">
        <f t="shared" si="5"/>
        <v/>
      </c>
    </row>
    <row r="121" spans="1:9" x14ac:dyDescent="0.25">
      <c r="A121" s="84" t="str">
        <f>IF(I120="","",IF(A120&gt;=Paskola_SK!$D$7*p,"",A120+1))</f>
        <v/>
      </c>
      <c r="B121" s="83" t="str">
        <f>IF(A121="","",IF(p=52,B120+7,IF(p=26,B120+14,IF(p=24,IF(MOD(A121,2)=0,EDATE(Paskola_SK!$D$8,A121/2),B120+14),IF(DAY(DATE(YEAR(Paskola_SK!$D$8),MONTH(Paskola_SK!$D$8)+(A121-1)*(12/p),DAY(Paskola_SK!$D$8)))&lt;&gt;DAY(Paskola_SK!$D$8),DATE(YEAR(Paskola_SK!$D$8),MONTH(Paskola_SK!$D$8)+A121*(12/p)+1,0),DATE(YEAR(Paskola_SK!$D$8),MONTH(Paskola_SK!$D$8)+A121*(12/p),DAY(Paskola_SK!$D$8)))))))</f>
        <v/>
      </c>
      <c r="C121" s="82" t="str">
        <f t="shared" si="3"/>
        <v/>
      </c>
      <c r="D121" s="82" t="str">
        <f t="shared" si="4"/>
        <v/>
      </c>
      <c r="E121" s="82" t="str">
        <f>IF(A121="","",A+SUM($D$2:D120))</f>
        <v/>
      </c>
      <c r="F121" s="82" t="str">
        <f>IF(A121="","",SUM(D$1:D121)+PV)</f>
        <v/>
      </c>
      <c r="G121" s="82" t="str">
        <f>IF(A121="","",IF(Paskola_SK!$D$9=Paskola_VP!$A$10,I120*( (1+rate)^(B121-B120)-1 ),I120*rate))</f>
        <v/>
      </c>
      <c r="H121" s="82" t="str">
        <f>IF(D121="","",SUM(G$1:G121))</f>
        <v/>
      </c>
      <c r="I121" s="82" t="str">
        <f t="shared" si="5"/>
        <v/>
      </c>
    </row>
    <row r="122" spans="1:9" x14ac:dyDescent="0.25">
      <c r="A122" s="84" t="str">
        <f>IF(I121="","",IF(A121&gt;=Paskola_SK!$D$7*p,"",A121+1))</f>
        <v/>
      </c>
      <c r="B122" s="83" t="str">
        <f>IF(A122="","",IF(p=52,B121+7,IF(p=26,B121+14,IF(p=24,IF(MOD(A122,2)=0,EDATE(Paskola_SK!$D$8,A122/2),B121+14),IF(DAY(DATE(YEAR(Paskola_SK!$D$8),MONTH(Paskola_SK!$D$8)+(A122-1)*(12/p),DAY(Paskola_SK!$D$8)))&lt;&gt;DAY(Paskola_SK!$D$8),DATE(YEAR(Paskola_SK!$D$8),MONTH(Paskola_SK!$D$8)+A122*(12/p)+1,0),DATE(YEAR(Paskola_SK!$D$8),MONTH(Paskola_SK!$D$8)+A122*(12/p),DAY(Paskola_SK!$D$8)))))))</f>
        <v/>
      </c>
      <c r="C122" s="82" t="str">
        <f t="shared" si="3"/>
        <v/>
      </c>
      <c r="D122" s="82" t="str">
        <f t="shared" si="4"/>
        <v/>
      </c>
      <c r="E122" s="82" t="str">
        <f>IF(A122="","",A+SUM($D$2:D121))</f>
        <v/>
      </c>
      <c r="F122" s="82" t="str">
        <f>IF(A122="","",SUM(D$1:D122)+PV)</f>
        <v/>
      </c>
      <c r="G122" s="82" t="str">
        <f>IF(A122="","",IF(Paskola_SK!$D$9=Paskola_VP!$A$10,I121*( (1+rate)^(B122-B121)-1 ),I121*rate))</f>
        <v/>
      </c>
      <c r="H122" s="82" t="str">
        <f>IF(D122="","",SUM(G$1:G122))</f>
        <v/>
      </c>
      <c r="I122" s="82" t="str">
        <f t="shared" si="5"/>
        <v/>
      </c>
    </row>
    <row r="123" spans="1:9" x14ac:dyDescent="0.25">
      <c r="A123" s="84" t="str">
        <f>IF(I122="","",IF(A122&gt;=Paskola_SK!$D$7*p,"",A122+1))</f>
        <v/>
      </c>
      <c r="B123" s="83" t="str">
        <f>IF(A123="","",IF(p=52,B122+7,IF(p=26,B122+14,IF(p=24,IF(MOD(A123,2)=0,EDATE(Paskola_SK!$D$8,A123/2),B122+14),IF(DAY(DATE(YEAR(Paskola_SK!$D$8),MONTH(Paskola_SK!$D$8)+(A123-1)*(12/p),DAY(Paskola_SK!$D$8)))&lt;&gt;DAY(Paskola_SK!$D$8),DATE(YEAR(Paskola_SK!$D$8),MONTH(Paskola_SK!$D$8)+A123*(12/p)+1,0),DATE(YEAR(Paskola_SK!$D$8),MONTH(Paskola_SK!$D$8)+A123*(12/p),DAY(Paskola_SK!$D$8)))))))</f>
        <v/>
      </c>
      <c r="C123" s="82" t="str">
        <f t="shared" si="3"/>
        <v/>
      </c>
      <c r="D123" s="82" t="str">
        <f t="shared" si="4"/>
        <v/>
      </c>
      <c r="E123" s="82" t="str">
        <f>IF(A123="","",A+SUM($D$2:D122))</f>
        <v/>
      </c>
      <c r="F123" s="82" t="str">
        <f>IF(A123="","",SUM(D$1:D123)+PV)</f>
        <v/>
      </c>
      <c r="G123" s="82" t="str">
        <f>IF(A123="","",IF(Paskola_SK!$D$9=Paskola_VP!$A$10,I122*( (1+rate)^(B123-B122)-1 ),I122*rate))</f>
        <v/>
      </c>
      <c r="H123" s="82" t="str">
        <f>IF(D123="","",SUM(G$1:G123))</f>
        <v/>
      </c>
      <c r="I123" s="82" t="str">
        <f t="shared" si="5"/>
        <v/>
      </c>
    </row>
    <row r="124" spans="1:9" x14ac:dyDescent="0.25">
      <c r="A124" s="84" t="str">
        <f>IF(I123="","",IF(A123&gt;=Paskola_SK!$D$7*p,"",A123+1))</f>
        <v/>
      </c>
      <c r="B124" s="83" t="str">
        <f>IF(A124="","",IF(p=52,B123+7,IF(p=26,B123+14,IF(p=24,IF(MOD(A124,2)=0,EDATE(Paskola_SK!$D$8,A124/2),B123+14),IF(DAY(DATE(YEAR(Paskola_SK!$D$8),MONTH(Paskola_SK!$D$8)+(A124-1)*(12/p),DAY(Paskola_SK!$D$8)))&lt;&gt;DAY(Paskola_SK!$D$8),DATE(YEAR(Paskola_SK!$D$8),MONTH(Paskola_SK!$D$8)+A124*(12/p)+1,0),DATE(YEAR(Paskola_SK!$D$8),MONTH(Paskola_SK!$D$8)+A124*(12/p),DAY(Paskola_SK!$D$8)))))))</f>
        <v/>
      </c>
      <c r="C124" s="82" t="str">
        <f t="shared" si="3"/>
        <v/>
      </c>
      <c r="D124" s="82" t="str">
        <f t="shared" si="4"/>
        <v/>
      </c>
      <c r="E124" s="82" t="str">
        <f>IF(A124="","",A+SUM($D$2:D123))</f>
        <v/>
      </c>
      <c r="F124" s="82" t="str">
        <f>IF(A124="","",SUM(D$1:D124)+PV)</f>
        <v/>
      </c>
      <c r="G124" s="82" t="str">
        <f>IF(A124="","",IF(Paskola_SK!$D$9=Paskola_VP!$A$10,I123*( (1+rate)^(B124-B123)-1 ),I123*rate))</f>
        <v/>
      </c>
      <c r="H124" s="82" t="str">
        <f>IF(D124="","",SUM(G$1:G124))</f>
        <v/>
      </c>
      <c r="I124" s="82" t="str">
        <f t="shared" si="5"/>
        <v/>
      </c>
    </row>
    <row r="125" spans="1:9" x14ac:dyDescent="0.25">
      <c r="A125" s="84" t="str">
        <f>IF(I124="","",IF(A124&gt;=Paskola_SK!$D$7*p,"",A124+1))</f>
        <v/>
      </c>
      <c r="B125" s="83" t="str">
        <f>IF(A125="","",IF(p=52,B124+7,IF(p=26,B124+14,IF(p=24,IF(MOD(A125,2)=0,EDATE(Paskola_SK!$D$8,A125/2),B124+14),IF(DAY(DATE(YEAR(Paskola_SK!$D$8),MONTH(Paskola_SK!$D$8)+(A125-1)*(12/p),DAY(Paskola_SK!$D$8)))&lt;&gt;DAY(Paskola_SK!$D$8),DATE(YEAR(Paskola_SK!$D$8),MONTH(Paskola_SK!$D$8)+A125*(12/p)+1,0),DATE(YEAR(Paskola_SK!$D$8),MONTH(Paskola_SK!$D$8)+A125*(12/p),DAY(Paskola_SK!$D$8)))))))</f>
        <v/>
      </c>
      <c r="C125" s="82" t="str">
        <f t="shared" si="3"/>
        <v/>
      </c>
      <c r="D125" s="82" t="str">
        <f t="shared" si="4"/>
        <v/>
      </c>
      <c r="E125" s="82" t="str">
        <f>IF(A125="","",A+SUM($D$2:D124))</f>
        <v/>
      </c>
      <c r="F125" s="82" t="str">
        <f>IF(A125="","",SUM(D$1:D125)+PV)</f>
        <v/>
      </c>
      <c r="G125" s="82" t="str">
        <f>IF(A125="","",IF(Paskola_SK!$D$9=Paskola_VP!$A$10,I124*( (1+rate)^(B125-B124)-1 ),I124*rate))</f>
        <v/>
      </c>
      <c r="H125" s="82" t="str">
        <f>IF(D125="","",SUM(G$1:G125))</f>
        <v/>
      </c>
      <c r="I125" s="82" t="str">
        <f t="shared" si="5"/>
        <v/>
      </c>
    </row>
    <row r="126" spans="1:9" x14ac:dyDescent="0.25">
      <c r="A126" s="84" t="str">
        <f>IF(I125="","",IF(A125&gt;=Paskola_SK!$D$7*p,"",A125+1))</f>
        <v/>
      </c>
      <c r="B126" s="83" t="str">
        <f>IF(A126="","",IF(p=52,B125+7,IF(p=26,B125+14,IF(p=24,IF(MOD(A126,2)=0,EDATE(Paskola_SK!$D$8,A126/2),B125+14),IF(DAY(DATE(YEAR(Paskola_SK!$D$8),MONTH(Paskola_SK!$D$8)+(A126-1)*(12/p),DAY(Paskola_SK!$D$8)))&lt;&gt;DAY(Paskola_SK!$D$8),DATE(YEAR(Paskola_SK!$D$8),MONTH(Paskola_SK!$D$8)+A126*(12/p)+1,0),DATE(YEAR(Paskola_SK!$D$8),MONTH(Paskola_SK!$D$8)+A126*(12/p),DAY(Paskola_SK!$D$8)))))))</f>
        <v/>
      </c>
      <c r="C126" s="82" t="str">
        <f t="shared" si="3"/>
        <v/>
      </c>
      <c r="D126" s="82" t="str">
        <f t="shared" si="4"/>
        <v/>
      </c>
      <c r="E126" s="82" t="str">
        <f>IF(A126="","",A+SUM($D$2:D125))</f>
        <v/>
      </c>
      <c r="F126" s="82" t="str">
        <f>IF(A126="","",SUM(D$1:D126)+PV)</f>
        <v/>
      </c>
      <c r="G126" s="82" t="str">
        <f>IF(A126="","",IF(Paskola_SK!$D$9=Paskola_VP!$A$10,I125*( (1+rate)^(B126-B125)-1 ),I125*rate))</f>
        <v/>
      </c>
      <c r="H126" s="82" t="str">
        <f>IF(D126="","",SUM(G$1:G126))</f>
        <v/>
      </c>
      <c r="I126" s="82" t="str">
        <f t="shared" si="5"/>
        <v/>
      </c>
    </row>
    <row r="127" spans="1:9" x14ac:dyDescent="0.25">
      <c r="A127" s="84" t="str">
        <f>IF(I126="","",IF(A126&gt;=Paskola_SK!$D$7*p,"",A126+1))</f>
        <v/>
      </c>
      <c r="B127" s="83" t="str">
        <f>IF(A127="","",IF(p=52,B126+7,IF(p=26,B126+14,IF(p=24,IF(MOD(A127,2)=0,EDATE(Paskola_SK!$D$8,A127/2),B126+14),IF(DAY(DATE(YEAR(Paskola_SK!$D$8),MONTH(Paskola_SK!$D$8)+(A127-1)*(12/p),DAY(Paskola_SK!$D$8)))&lt;&gt;DAY(Paskola_SK!$D$8),DATE(YEAR(Paskola_SK!$D$8),MONTH(Paskola_SK!$D$8)+A127*(12/p)+1,0),DATE(YEAR(Paskola_SK!$D$8),MONTH(Paskola_SK!$D$8)+A127*(12/p),DAY(Paskola_SK!$D$8)))))))</f>
        <v/>
      </c>
      <c r="C127" s="82" t="str">
        <f t="shared" si="3"/>
        <v/>
      </c>
      <c r="D127" s="82" t="str">
        <f t="shared" si="4"/>
        <v/>
      </c>
      <c r="E127" s="82" t="str">
        <f>IF(A127="","",A+SUM($D$2:D126))</f>
        <v/>
      </c>
      <c r="F127" s="82" t="str">
        <f>IF(A127="","",SUM(D$1:D127)+PV)</f>
        <v/>
      </c>
      <c r="G127" s="82" t="str">
        <f>IF(A127="","",IF(Paskola_SK!$D$9=Paskola_VP!$A$10,I126*( (1+rate)^(B127-B126)-1 ),I126*rate))</f>
        <v/>
      </c>
      <c r="H127" s="82" t="str">
        <f>IF(D127="","",SUM(G$1:G127))</f>
        <v/>
      </c>
      <c r="I127" s="82" t="str">
        <f t="shared" si="5"/>
        <v/>
      </c>
    </row>
    <row r="128" spans="1:9" x14ac:dyDescent="0.25">
      <c r="A128" s="84" t="str">
        <f>IF(I127="","",IF(A127&gt;=Paskola_SK!$D$7*p,"",A127+1))</f>
        <v/>
      </c>
      <c r="B128" s="83" t="str">
        <f>IF(A128="","",IF(p=52,B127+7,IF(p=26,B127+14,IF(p=24,IF(MOD(A128,2)=0,EDATE(Paskola_SK!$D$8,A128/2),B127+14),IF(DAY(DATE(YEAR(Paskola_SK!$D$8),MONTH(Paskola_SK!$D$8)+(A128-1)*(12/p),DAY(Paskola_SK!$D$8)))&lt;&gt;DAY(Paskola_SK!$D$8),DATE(YEAR(Paskola_SK!$D$8),MONTH(Paskola_SK!$D$8)+A128*(12/p)+1,0),DATE(YEAR(Paskola_SK!$D$8),MONTH(Paskola_SK!$D$8)+A128*(12/p),DAY(Paskola_SK!$D$8)))))))</f>
        <v/>
      </c>
      <c r="C128" s="82" t="str">
        <f t="shared" si="3"/>
        <v/>
      </c>
      <c r="D128" s="82" t="str">
        <f t="shared" si="4"/>
        <v/>
      </c>
      <c r="E128" s="82" t="str">
        <f>IF(A128="","",A+SUM($D$2:D127))</f>
        <v/>
      </c>
      <c r="F128" s="82" t="str">
        <f>IF(A128="","",SUM(D$1:D128)+PV)</f>
        <v/>
      </c>
      <c r="G128" s="82" t="str">
        <f>IF(A128="","",IF(Paskola_SK!$D$9=Paskola_VP!$A$10,I127*( (1+rate)^(B128-B127)-1 ),I127*rate))</f>
        <v/>
      </c>
      <c r="H128" s="82" t="str">
        <f>IF(D128="","",SUM(G$1:G128))</f>
        <v/>
      </c>
      <c r="I128" s="82" t="str">
        <f t="shared" si="5"/>
        <v/>
      </c>
    </row>
    <row r="129" spans="1:9" x14ac:dyDescent="0.25">
      <c r="A129" s="84" t="str">
        <f>IF(I128="","",IF(A128&gt;=Paskola_SK!$D$7*p,"",A128+1))</f>
        <v/>
      </c>
      <c r="B129" s="83" t="str">
        <f>IF(A129="","",IF(p=52,B128+7,IF(p=26,B128+14,IF(p=24,IF(MOD(A129,2)=0,EDATE(Paskola_SK!$D$8,A129/2),B128+14),IF(DAY(DATE(YEAR(Paskola_SK!$D$8),MONTH(Paskola_SK!$D$8)+(A129-1)*(12/p),DAY(Paskola_SK!$D$8)))&lt;&gt;DAY(Paskola_SK!$D$8),DATE(YEAR(Paskola_SK!$D$8),MONTH(Paskola_SK!$D$8)+A129*(12/p)+1,0),DATE(YEAR(Paskola_SK!$D$8),MONTH(Paskola_SK!$D$8)+A129*(12/p),DAY(Paskola_SK!$D$8)))))))</f>
        <v/>
      </c>
      <c r="C129" s="82" t="str">
        <f t="shared" si="3"/>
        <v/>
      </c>
      <c r="D129" s="82" t="str">
        <f t="shared" si="4"/>
        <v/>
      </c>
      <c r="E129" s="82" t="str">
        <f>IF(A129="","",A+SUM($D$2:D128))</f>
        <v/>
      </c>
      <c r="F129" s="82" t="str">
        <f>IF(A129="","",SUM(D$1:D129)+PV)</f>
        <v/>
      </c>
      <c r="G129" s="82" t="str">
        <f>IF(A129="","",IF(Paskola_SK!$D$9=Paskola_VP!$A$10,I128*( (1+rate)^(B129-B128)-1 ),I128*rate))</f>
        <v/>
      </c>
      <c r="H129" s="82" t="str">
        <f>IF(D129="","",SUM(G$1:G129))</f>
        <v/>
      </c>
      <c r="I129" s="82" t="str">
        <f t="shared" si="5"/>
        <v/>
      </c>
    </row>
    <row r="130" spans="1:9" x14ac:dyDescent="0.25">
      <c r="A130" s="84" t="str">
        <f>IF(I129="","",IF(A129&gt;=Paskola_SK!$D$7*p,"",A129+1))</f>
        <v/>
      </c>
      <c r="B130" s="83" t="str">
        <f>IF(A130="","",IF(p=52,B129+7,IF(p=26,B129+14,IF(p=24,IF(MOD(A130,2)=0,EDATE(Paskola_SK!$D$8,A130/2),B129+14),IF(DAY(DATE(YEAR(Paskola_SK!$D$8),MONTH(Paskola_SK!$D$8)+(A130-1)*(12/p),DAY(Paskola_SK!$D$8)))&lt;&gt;DAY(Paskola_SK!$D$8),DATE(YEAR(Paskola_SK!$D$8),MONTH(Paskola_SK!$D$8)+A130*(12/p)+1,0),DATE(YEAR(Paskola_SK!$D$8),MONTH(Paskola_SK!$D$8)+A130*(12/p),DAY(Paskola_SK!$D$8)))))))</f>
        <v/>
      </c>
      <c r="C130" s="82" t="str">
        <f t="shared" ref="C130:C193" si="6">IF(A130="","",PV)</f>
        <v/>
      </c>
      <c r="D130" s="82" t="str">
        <f t="shared" si="4"/>
        <v/>
      </c>
      <c r="E130" s="82" t="str">
        <f>IF(A130="","",A+SUM($D$2:D129))</f>
        <v/>
      </c>
      <c r="F130" s="82" t="str">
        <f>IF(A130="","",SUM(D$1:D130)+PV)</f>
        <v/>
      </c>
      <c r="G130" s="82" t="str">
        <f>IF(A130="","",IF(Paskola_SK!$D$9=Paskola_VP!$A$10,I129*( (1+rate)^(B130-B129)-1 ),I129*rate))</f>
        <v/>
      </c>
      <c r="H130" s="82" t="str">
        <f>IF(D130="","",SUM(G$1:G130))</f>
        <v/>
      </c>
      <c r="I130" s="82" t="str">
        <f t="shared" si="5"/>
        <v/>
      </c>
    </row>
    <row r="131" spans="1:9" x14ac:dyDescent="0.25">
      <c r="A131" s="84" t="str">
        <f>IF(I130="","",IF(A130&gt;=Paskola_SK!$D$7*p,"",A130+1))</f>
        <v/>
      </c>
      <c r="B131" s="83" t="str">
        <f>IF(A131="","",IF(p=52,B130+7,IF(p=26,B130+14,IF(p=24,IF(MOD(A131,2)=0,EDATE(Paskola_SK!$D$8,A131/2),B130+14),IF(DAY(DATE(YEAR(Paskola_SK!$D$8),MONTH(Paskola_SK!$D$8)+(A131-1)*(12/p),DAY(Paskola_SK!$D$8)))&lt;&gt;DAY(Paskola_SK!$D$8),DATE(YEAR(Paskola_SK!$D$8),MONTH(Paskola_SK!$D$8)+A131*(12/p)+1,0),DATE(YEAR(Paskola_SK!$D$8),MONTH(Paskola_SK!$D$8)+A131*(12/p),DAY(Paskola_SK!$D$8)))))))</f>
        <v/>
      </c>
      <c r="C131" s="82" t="str">
        <f t="shared" si="6"/>
        <v/>
      </c>
      <c r="D131" s="82" t="str">
        <f t="shared" ref="D131:D194" si="7">IF(A131="","",A)</f>
        <v/>
      </c>
      <c r="E131" s="82" t="str">
        <f>IF(A131="","",A+SUM($D$2:D130))</f>
        <v/>
      </c>
      <c r="F131" s="82" t="str">
        <f>IF(A131="","",SUM(D$1:D131)+PV)</f>
        <v/>
      </c>
      <c r="G131" s="82" t="str">
        <f>IF(A131="","",IF(Paskola_SK!$D$9=Paskola_VP!$A$10,I130*( (1+rate)^(B131-B130)-1 ),I130*rate))</f>
        <v/>
      </c>
      <c r="H131" s="82" t="str">
        <f>IF(D131="","",SUM(G$1:G131))</f>
        <v/>
      </c>
      <c r="I131" s="82" t="str">
        <f t="shared" ref="I131:I194" si="8">IF(A131="","",I130+G131+D131)</f>
        <v/>
      </c>
    </row>
    <row r="132" spans="1:9" x14ac:dyDescent="0.25">
      <c r="A132" s="84" t="str">
        <f>IF(I131="","",IF(A131&gt;=Paskola_SK!$D$7*p,"",A131+1))</f>
        <v/>
      </c>
      <c r="B132" s="83" t="str">
        <f>IF(A132="","",IF(p=52,B131+7,IF(p=26,B131+14,IF(p=24,IF(MOD(A132,2)=0,EDATE(Paskola_SK!$D$8,A132/2),B131+14),IF(DAY(DATE(YEAR(Paskola_SK!$D$8),MONTH(Paskola_SK!$D$8)+(A132-1)*(12/p),DAY(Paskola_SK!$D$8)))&lt;&gt;DAY(Paskola_SK!$D$8),DATE(YEAR(Paskola_SK!$D$8),MONTH(Paskola_SK!$D$8)+A132*(12/p)+1,0),DATE(YEAR(Paskola_SK!$D$8),MONTH(Paskola_SK!$D$8)+A132*(12/p),DAY(Paskola_SK!$D$8)))))))</f>
        <v/>
      </c>
      <c r="C132" s="82" t="str">
        <f t="shared" si="6"/>
        <v/>
      </c>
      <c r="D132" s="82" t="str">
        <f t="shared" si="7"/>
        <v/>
      </c>
      <c r="E132" s="82" t="str">
        <f>IF(A132="","",A+SUM($D$2:D131))</f>
        <v/>
      </c>
      <c r="F132" s="82" t="str">
        <f>IF(A132="","",SUM(D$1:D132)+PV)</f>
        <v/>
      </c>
      <c r="G132" s="82" t="str">
        <f>IF(A132="","",IF(Paskola_SK!$D$9=Paskola_VP!$A$10,I131*( (1+rate)^(B132-B131)-1 ),I131*rate))</f>
        <v/>
      </c>
      <c r="H132" s="82" t="str">
        <f>IF(D132="","",SUM(G$1:G132))</f>
        <v/>
      </c>
      <c r="I132" s="82" t="str">
        <f t="shared" si="8"/>
        <v/>
      </c>
    </row>
    <row r="133" spans="1:9" x14ac:dyDescent="0.25">
      <c r="A133" s="84" t="str">
        <f>IF(I132="","",IF(A132&gt;=Paskola_SK!$D$7*p,"",A132+1))</f>
        <v/>
      </c>
      <c r="B133" s="83" t="str">
        <f>IF(A133="","",IF(p=52,B132+7,IF(p=26,B132+14,IF(p=24,IF(MOD(A133,2)=0,EDATE(Paskola_SK!$D$8,A133/2),B132+14),IF(DAY(DATE(YEAR(Paskola_SK!$D$8),MONTH(Paskola_SK!$D$8)+(A133-1)*(12/p),DAY(Paskola_SK!$D$8)))&lt;&gt;DAY(Paskola_SK!$D$8),DATE(YEAR(Paskola_SK!$D$8),MONTH(Paskola_SK!$D$8)+A133*(12/p)+1,0),DATE(YEAR(Paskola_SK!$D$8),MONTH(Paskola_SK!$D$8)+A133*(12/p),DAY(Paskola_SK!$D$8)))))))</f>
        <v/>
      </c>
      <c r="C133" s="82" t="str">
        <f t="shared" si="6"/>
        <v/>
      </c>
      <c r="D133" s="82" t="str">
        <f t="shared" si="7"/>
        <v/>
      </c>
      <c r="E133" s="82" t="str">
        <f>IF(A133="","",A+SUM($D$2:D132))</f>
        <v/>
      </c>
      <c r="F133" s="82" t="str">
        <f>IF(A133="","",SUM(D$1:D133)+PV)</f>
        <v/>
      </c>
      <c r="G133" s="82" t="str">
        <f>IF(A133="","",IF(Paskola_SK!$D$9=Paskola_VP!$A$10,I132*( (1+rate)^(B133-B132)-1 ),I132*rate))</f>
        <v/>
      </c>
      <c r="H133" s="82" t="str">
        <f>IF(D133="","",SUM(G$1:G133))</f>
        <v/>
      </c>
      <c r="I133" s="82" t="str">
        <f t="shared" si="8"/>
        <v/>
      </c>
    </row>
    <row r="134" spans="1:9" x14ac:dyDescent="0.25">
      <c r="A134" s="84" t="str">
        <f>IF(I133="","",IF(A133&gt;=Paskola_SK!$D$7*p,"",A133+1))</f>
        <v/>
      </c>
      <c r="B134" s="83" t="str">
        <f>IF(A134="","",IF(p=52,B133+7,IF(p=26,B133+14,IF(p=24,IF(MOD(A134,2)=0,EDATE(Paskola_SK!$D$8,A134/2),B133+14),IF(DAY(DATE(YEAR(Paskola_SK!$D$8),MONTH(Paskola_SK!$D$8)+(A134-1)*(12/p),DAY(Paskola_SK!$D$8)))&lt;&gt;DAY(Paskola_SK!$D$8),DATE(YEAR(Paskola_SK!$D$8),MONTH(Paskola_SK!$D$8)+A134*(12/p)+1,0),DATE(YEAR(Paskola_SK!$D$8),MONTH(Paskola_SK!$D$8)+A134*(12/p),DAY(Paskola_SK!$D$8)))))))</f>
        <v/>
      </c>
      <c r="C134" s="82" t="str">
        <f t="shared" si="6"/>
        <v/>
      </c>
      <c r="D134" s="82" t="str">
        <f t="shared" si="7"/>
        <v/>
      </c>
      <c r="E134" s="82" t="str">
        <f>IF(A134="","",A+SUM($D$2:D133))</f>
        <v/>
      </c>
      <c r="F134" s="82" t="str">
        <f>IF(A134="","",SUM(D$1:D134)+PV)</f>
        <v/>
      </c>
      <c r="G134" s="82" t="str">
        <f>IF(A134="","",IF(Paskola_SK!$D$9=Paskola_VP!$A$10,I133*( (1+rate)^(B134-B133)-1 ),I133*rate))</f>
        <v/>
      </c>
      <c r="H134" s="82" t="str">
        <f>IF(D134="","",SUM(G$1:G134))</f>
        <v/>
      </c>
      <c r="I134" s="82" t="str">
        <f t="shared" si="8"/>
        <v/>
      </c>
    </row>
    <row r="135" spans="1:9" x14ac:dyDescent="0.25">
      <c r="A135" s="84" t="str">
        <f>IF(I134="","",IF(A134&gt;=Paskola_SK!$D$7*p,"",A134+1))</f>
        <v/>
      </c>
      <c r="B135" s="83" t="str">
        <f>IF(A135="","",IF(p=52,B134+7,IF(p=26,B134+14,IF(p=24,IF(MOD(A135,2)=0,EDATE(Paskola_SK!$D$8,A135/2),B134+14),IF(DAY(DATE(YEAR(Paskola_SK!$D$8),MONTH(Paskola_SK!$D$8)+(A135-1)*(12/p),DAY(Paskola_SK!$D$8)))&lt;&gt;DAY(Paskola_SK!$D$8),DATE(YEAR(Paskola_SK!$D$8),MONTH(Paskola_SK!$D$8)+A135*(12/p)+1,0),DATE(YEAR(Paskola_SK!$D$8),MONTH(Paskola_SK!$D$8)+A135*(12/p),DAY(Paskola_SK!$D$8)))))))</f>
        <v/>
      </c>
      <c r="C135" s="82" t="str">
        <f t="shared" si="6"/>
        <v/>
      </c>
      <c r="D135" s="82" t="str">
        <f t="shared" si="7"/>
        <v/>
      </c>
      <c r="E135" s="82" t="str">
        <f>IF(A135="","",A+SUM($D$2:D134))</f>
        <v/>
      </c>
      <c r="F135" s="82" t="str">
        <f>IF(A135="","",SUM(D$1:D135)+PV)</f>
        <v/>
      </c>
      <c r="G135" s="82" t="str">
        <f>IF(A135="","",IF(Paskola_SK!$D$9=Paskola_VP!$A$10,I134*( (1+rate)^(B135-B134)-1 ),I134*rate))</f>
        <v/>
      </c>
      <c r="H135" s="82" t="str">
        <f>IF(D135="","",SUM(G$1:G135))</f>
        <v/>
      </c>
      <c r="I135" s="82" t="str">
        <f t="shared" si="8"/>
        <v/>
      </c>
    </row>
    <row r="136" spans="1:9" x14ac:dyDescent="0.25">
      <c r="A136" s="84" t="str">
        <f>IF(I135="","",IF(A135&gt;=Paskola_SK!$D$7*p,"",A135+1))</f>
        <v/>
      </c>
      <c r="B136" s="83" t="str">
        <f>IF(A136="","",IF(p=52,B135+7,IF(p=26,B135+14,IF(p=24,IF(MOD(A136,2)=0,EDATE(Paskola_SK!$D$8,A136/2),B135+14),IF(DAY(DATE(YEAR(Paskola_SK!$D$8),MONTH(Paskola_SK!$D$8)+(A136-1)*(12/p),DAY(Paskola_SK!$D$8)))&lt;&gt;DAY(Paskola_SK!$D$8),DATE(YEAR(Paskola_SK!$D$8),MONTH(Paskola_SK!$D$8)+A136*(12/p)+1,0),DATE(YEAR(Paskola_SK!$D$8),MONTH(Paskola_SK!$D$8)+A136*(12/p),DAY(Paskola_SK!$D$8)))))))</f>
        <v/>
      </c>
      <c r="C136" s="82" t="str">
        <f t="shared" si="6"/>
        <v/>
      </c>
      <c r="D136" s="82" t="str">
        <f t="shared" si="7"/>
        <v/>
      </c>
      <c r="E136" s="82" t="str">
        <f>IF(A136="","",A+SUM($D$2:D135))</f>
        <v/>
      </c>
      <c r="F136" s="82" t="str">
        <f>IF(A136="","",SUM(D$1:D136)+PV)</f>
        <v/>
      </c>
      <c r="G136" s="82" t="str">
        <f>IF(A136="","",IF(Paskola_SK!$D$9=Paskola_VP!$A$10,I135*( (1+rate)^(B136-B135)-1 ),I135*rate))</f>
        <v/>
      </c>
      <c r="H136" s="82" t="str">
        <f>IF(D136="","",SUM(G$1:G136))</f>
        <v/>
      </c>
      <c r="I136" s="82" t="str">
        <f t="shared" si="8"/>
        <v/>
      </c>
    </row>
    <row r="137" spans="1:9" x14ac:dyDescent="0.25">
      <c r="A137" s="84" t="str">
        <f>IF(I136="","",IF(A136&gt;=Paskola_SK!$D$7*p,"",A136+1))</f>
        <v/>
      </c>
      <c r="B137" s="83" t="str">
        <f>IF(A137="","",IF(p=52,B136+7,IF(p=26,B136+14,IF(p=24,IF(MOD(A137,2)=0,EDATE(Paskola_SK!$D$8,A137/2),B136+14),IF(DAY(DATE(YEAR(Paskola_SK!$D$8),MONTH(Paskola_SK!$D$8)+(A137-1)*(12/p),DAY(Paskola_SK!$D$8)))&lt;&gt;DAY(Paskola_SK!$D$8),DATE(YEAR(Paskola_SK!$D$8),MONTH(Paskola_SK!$D$8)+A137*(12/p)+1,0),DATE(YEAR(Paskola_SK!$D$8),MONTH(Paskola_SK!$D$8)+A137*(12/p),DAY(Paskola_SK!$D$8)))))))</f>
        <v/>
      </c>
      <c r="C137" s="82" t="str">
        <f t="shared" si="6"/>
        <v/>
      </c>
      <c r="D137" s="82" t="str">
        <f t="shared" si="7"/>
        <v/>
      </c>
      <c r="E137" s="82" t="str">
        <f>IF(A137="","",A+SUM($D$2:D136))</f>
        <v/>
      </c>
      <c r="F137" s="82" t="str">
        <f>IF(A137="","",SUM(D$1:D137)+PV)</f>
        <v/>
      </c>
      <c r="G137" s="82" t="str">
        <f>IF(A137="","",IF(Paskola_SK!$D$9=Paskola_VP!$A$10,I136*( (1+rate)^(B137-B136)-1 ),I136*rate))</f>
        <v/>
      </c>
      <c r="H137" s="82" t="str">
        <f>IF(D137="","",SUM(G$1:G137))</f>
        <v/>
      </c>
      <c r="I137" s="82" t="str">
        <f t="shared" si="8"/>
        <v/>
      </c>
    </row>
    <row r="138" spans="1:9" x14ac:dyDescent="0.25">
      <c r="A138" s="84" t="str">
        <f>IF(I137="","",IF(A137&gt;=Paskola_SK!$D$7*p,"",A137+1))</f>
        <v/>
      </c>
      <c r="B138" s="83" t="str">
        <f>IF(A138="","",IF(p=52,B137+7,IF(p=26,B137+14,IF(p=24,IF(MOD(A138,2)=0,EDATE(Paskola_SK!$D$8,A138/2),B137+14),IF(DAY(DATE(YEAR(Paskola_SK!$D$8),MONTH(Paskola_SK!$D$8)+(A138-1)*(12/p),DAY(Paskola_SK!$D$8)))&lt;&gt;DAY(Paskola_SK!$D$8),DATE(YEAR(Paskola_SK!$D$8),MONTH(Paskola_SK!$D$8)+A138*(12/p)+1,0),DATE(YEAR(Paskola_SK!$D$8),MONTH(Paskola_SK!$D$8)+A138*(12/p),DAY(Paskola_SK!$D$8)))))))</f>
        <v/>
      </c>
      <c r="C138" s="82" t="str">
        <f t="shared" si="6"/>
        <v/>
      </c>
      <c r="D138" s="82" t="str">
        <f t="shared" si="7"/>
        <v/>
      </c>
      <c r="E138" s="82" t="str">
        <f>IF(A138="","",A+SUM($D$2:D137))</f>
        <v/>
      </c>
      <c r="F138" s="82" t="str">
        <f>IF(A138="","",SUM(D$1:D138)+PV)</f>
        <v/>
      </c>
      <c r="G138" s="82" t="str">
        <f>IF(A138="","",IF(Paskola_SK!$D$9=Paskola_VP!$A$10,I137*( (1+rate)^(B138-B137)-1 ),I137*rate))</f>
        <v/>
      </c>
      <c r="H138" s="82" t="str">
        <f>IF(D138="","",SUM(G$1:G138))</f>
        <v/>
      </c>
      <c r="I138" s="82" t="str">
        <f t="shared" si="8"/>
        <v/>
      </c>
    </row>
    <row r="139" spans="1:9" x14ac:dyDescent="0.25">
      <c r="A139" s="84" t="str">
        <f>IF(I138="","",IF(A138&gt;=Paskola_SK!$D$7*p,"",A138+1))</f>
        <v/>
      </c>
      <c r="B139" s="83" t="str">
        <f>IF(A139="","",IF(p=52,B138+7,IF(p=26,B138+14,IF(p=24,IF(MOD(A139,2)=0,EDATE(Paskola_SK!$D$8,A139/2),B138+14),IF(DAY(DATE(YEAR(Paskola_SK!$D$8),MONTH(Paskola_SK!$D$8)+(A139-1)*(12/p),DAY(Paskola_SK!$D$8)))&lt;&gt;DAY(Paskola_SK!$D$8),DATE(YEAR(Paskola_SK!$D$8),MONTH(Paskola_SK!$D$8)+A139*(12/p)+1,0),DATE(YEAR(Paskola_SK!$D$8),MONTH(Paskola_SK!$D$8)+A139*(12/p),DAY(Paskola_SK!$D$8)))))))</f>
        <v/>
      </c>
      <c r="C139" s="82" t="str">
        <f t="shared" si="6"/>
        <v/>
      </c>
      <c r="D139" s="82" t="str">
        <f t="shared" si="7"/>
        <v/>
      </c>
      <c r="E139" s="82" t="str">
        <f>IF(A139="","",A+SUM($D$2:D138))</f>
        <v/>
      </c>
      <c r="F139" s="82" t="str">
        <f>IF(A139="","",SUM(D$1:D139)+PV)</f>
        <v/>
      </c>
      <c r="G139" s="82" t="str">
        <f>IF(A139="","",IF(Paskola_SK!$D$9=Paskola_VP!$A$10,I138*( (1+rate)^(B139-B138)-1 ),I138*rate))</f>
        <v/>
      </c>
      <c r="H139" s="82" t="str">
        <f>IF(D139="","",SUM(G$1:G139))</f>
        <v/>
      </c>
      <c r="I139" s="82" t="str">
        <f t="shared" si="8"/>
        <v/>
      </c>
    </row>
    <row r="140" spans="1:9" x14ac:dyDescent="0.25">
      <c r="A140" s="84" t="str">
        <f>IF(I139="","",IF(A139&gt;=Paskola_SK!$D$7*p,"",A139+1))</f>
        <v/>
      </c>
      <c r="B140" s="83" t="str">
        <f>IF(A140="","",IF(p=52,B139+7,IF(p=26,B139+14,IF(p=24,IF(MOD(A140,2)=0,EDATE(Paskola_SK!$D$8,A140/2),B139+14),IF(DAY(DATE(YEAR(Paskola_SK!$D$8),MONTH(Paskola_SK!$D$8)+(A140-1)*(12/p),DAY(Paskola_SK!$D$8)))&lt;&gt;DAY(Paskola_SK!$D$8),DATE(YEAR(Paskola_SK!$D$8),MONTH(Paskola_SK!$D$8)+A140*(12/p)+1,0),DATE(YEAR(Paskola_SK!$D$8),MONTH(Paskola_SK!$D$8)+A140*(12/p),DAY(Paskola_SK!$D$8)))))))</f>
        <v/>
      </c>
      <c r="C140" s="82" t="str">
        <f t="shared" si="6"/>
        <v/>
      </c>
      <c r="D140" s="82" t="str">
        <f t="shared" si="7"/>
        <v/>
      </c>
      <c r="E140" s="82" t="str">
        <f>IF(A140="","",A+SUM($D$2:D139))</f>
        <v/>
      </c>
      <c r="F140" s="82" t="str">
        <f>IF(A140="","",SUM(D$1:D140)+PV)</f>
        <v/>
      </c>
      <c r="G140" s="82" t="str">
        <f>IF(A140="","",IF(Paskola_SK!$D$9=Paskola_VP!$A$10,I139*( (1+rate)^(B140-B139)-1 ),I139*rate))</f>
        <v/>
      </c>
      <c r="H140" s="82" t="str">
        <f>IF(D140="","",SUM(G$1:G140))</f>
        <v/>
      </c>
      <c r="I140" s="82" t="str">
        <f t="shared" si="8"/>
        <v/>
      </c>
    </row>
    <row r="141" spans="1:9" x14ac:dyDescent="0.25">
      <c r="A141" s="84" t="str">
        <f>IF(I140="","",IF(A140&gt;=Paskola_SK!$D$7*p,"",A140+1))</f>
        <v/>
      </c>
      <c r="B141" s="83" t="str">
        <f>IF(A141="","",IF(p=52,B140+7,IF(p=26,B140+14,IF(p=24,IF(MOD(A141,2)=0,EDATE(Paskola_SK!$D$8,A141/2),B140+14),IF(DAY(DATE(YEAR(Paskola_SK!$D$8),MONTH(Paskola_SK!$D$8)+(A141-1)*(12/p),DAY(Paskola_SK!$D$8)))&lt;&gt;DAY(Paskola_SK!$D$8),DATE(YEAR(Paskola_SK!$D$8),MONTH(Paskola_SK!$D$8)+A141*(12/p)+1,0),DATE(YEAR(Paskola_SK!$D$8),MONTH(Paskola_SK!$D$8)+A141*(12/p),DAY(Paskola_SK!$D$8)))))))</f>
        <v/>
      </c>
      <c r="C141" s="82" t="str">
        <f t="shared" si="6"/>
        <v/>
      </c>
      <c r="D141" s="82" t="str">
        <f t="shared" si="7"/>
        <v/>
      </c>
      <c r="E141" s="82" t="str">
        <f>IF(A141="","",A+SUM($D$2:D140))</f>
        <v/>
      </c>
      <c r="F141" s="82" t="str">
        <f>IF(A141="","",SUM(D$1:D141)+PV)</f>
        <v/>
      </c>
      <c r="G141" s="82" t="str">
        <f>IF(A141="","",IF(Paskola_SK!$D$9=Paskola_VP!$A$10,I140*( (1+rate)^(B141-B140)-1 ),I140*rate))</f>
        <v/>
      </c>
      <c r="H141" s="82" t="str">
        <f>IF(D141="","",SUM(G$1:G141))</f>
        <v/>
      </c>
      <c r="I141" s="82" t="str">
        <f t="shared" si="8"/>
        <v/>
      </c>
    </row>
    <row r="142" spans="1:9" x14ac:dyDescent="0.25">
      <c r="A142" s="84" t="str">
        <f>IF(I141="","",IF(A141&gt;=Paskola_SK!$D$7*p,"",A141+1))</f>
        <v/>
      </c>
      <c r="B142" s="83" t="str">
        <f>IF(A142="","",IF(p=52,B141+7,IF(p=26,B141+14,IF(p=24,IF(MOD(A142,2)=0,EDATE(Paskola_SK!$D$8,A142/2),B141+14),IF(DAY(DATE(YEAR(Paskola_SK!$D$8),MONTH(Paskola_SK!$D$8)+(A142-1)*(12/p),DAY(Paskola_SK!$D$8)))&lt;&gt;DAY(Paskola_SK!$D$8),DATE(YEAR(Paskola_SK!$D$8),MONTH(Paskola_SK!$D$8)+A142*(12/p)+1,0),DATE(YEAR(Paskola_SK!$D$8),MONTH(Paskola_SK!$D$8)+A142*(12/p),DAY(Paskola_SK!$D$8)))))))</f>
        <v/>
      </c>
      <c r="C142" s="82" t="str">
        <f t="shared" si="6"/>
        <v/>
      </c>
      <c r="D142" s="82" t="str">
        <f t="shared" si="7"/>
        <v/>
      </c>
      <c r="E142" s="82" t="str">
        <f>IF(A142="","",A+SUM($D$2:D141))</f>
        <v/>
      </c>
      <c r="F142" s="82" t="str">
        <f>IF(A142="","",SUM(D$1:D142)+PV)</f>
        <v/>
      </c>
      <c r="G142" s="82" t="str">
        <f>IF(A142="","",IF(Paskola_SK!$D$9=Paskola_VP!$A$10,I141*( (1+rate)^(B142-B141)-1 ),I141*rate))</f>
        <v/>
      </c>
      <c r="H142" s="82" t="str">
        <f>IF(D142="","",SUM(G$1:G142))</f>
        <v/>
      </c>
      <c r="I142" s="82" t="str">
        <f t="shared" si="8"/>
        <v/>
      </c>
    </row>
    <row r="143" spans="1:9" x14ac:dyDescent="0.25">
      <c r="A143" s="84" t="str">
        <f>IF(I142="","",IF(A142&gt;=Paskola_SK!$D$7*p,"",A142+1))</f>
        <v/>
      </c>
      <c r="B143" s="83" t="str">
        <f>IF(A143="","",IF(p=52,B142+7,IF(p=26,B142+14,IF(p=24,IF(MOD(A143,2)=0,EDATE(Paskola_SK!$D$8,A143/2),B142+14),IF(DAY(DATE(YEAR(Paskola_SK!$D$8),MONTH(Paskola_SK!$D$8)+(A143-1)*(12/p),DAY(Paskola_SK!$D$8)))&lt;&gt;DAY(Paskola_SK!$D$8),DATE(YEAR(Paskola_SK!$D$8),MONTH(Paskola_SK!$D$8)+A143*(12/p)+1,0),DATE(YEAR(Paskola_SK!$D$8),MONTH(Paskola_SK!$D$8)+A143*(12/p),DAY(Paskola_SK!$D$8)))))))</f>
        <v/>
      </c>
      <c r="C143" s="82" t="str">
        <f t="shared" si="6"/>
        <v/>
      </c>
      <c r="D143" s="82" t="str">
        <f t="shared" si="7"/>
        <v/>
      </c>
      <c r="E143" s="82" t="str">
        <f>IF(A143="","",A+SUM($D$2:D142))</f>
        <v/>
      </c>
      <c r="F143" s="82" t="str">
        <f>IF(A143="","",SUM(D$1:D143)+PV)</f>
        <v/>
      </c>
      <c r="G143" s="82" t="str">
        <f>IF(A143="","",IF(Paskola_SK!$D$9=Paskola_VP!$A$10,I142*( (1+rate)^(B143-B142)-1 ),I142*rate))</f>
        <v/>
      </c>
      <c r="H143" s="82" t="str">
        <f>IF(D143="","",SUM(G$1:G143))</f>
        <v/>
      </c>
      <c r="I143" s="82" t="str">
        <f t="shared" si="8"/>
        <v/>
      </c>
    </row>
    <row r="144" spans="1:9" x14ac:dyDescent="0.25">
      <c r="A144" s="84" t="str">
        <f>IF(I143="","",IF(A143&gt;=Paskola_SK!$D$7*p,"",A143+1))</f>
        <v/>
      </c>
      <c r="B144" s="83" t="str">
        <f>IF(A144="","",IF(p=52,B143+7,IF(p=26,B143+14,IF(p=24,IF(MOD(A144,2)=0,EDATE(Paskola_SK!$D$8,A144/2),B143+14),IF(DAY(DATE(YEAR(Paskola_SK!$D$8),MONTH(Paskola_SK!$D$8)+(A144-1)*(12/p),DAY(Paskola_SK!$D$8)))&lt;&gt;DAY(Paskola_SK!$D$8),DATE(YEAR(Paskola_SK!$D$8),MONTH(Paskola_SK!$D$8)+A144*(12/p)+1,0),DATE(YEAR(Paskola_SK!$D$8),MONTH(Paskola_SK!$D$8)+A144*(12/p),DAY(Paskola_SK!$D$8)))))))</f>
        <v/>
      </c>
      <c r="C144" s="82" t="str">
        <f t="shared" si="6"/>
        <v/>
      </c>
      <c r="D144" s="82" t="str">
        <f t="shared" si="7"/>
        <v/>
      </c>
      <c r="E144" s="82" t="str">
        <f>IF(A144="","",A+SUM($D$2:D143))</f>
        <v/>
      </c>
      <c r="F144" s="82" t="str">
        <f>IF(A144="","",SUM(D$1:D144)+PV)</f>
        <v/>
      </c>
      <c r="G144" s="82" t="str">
        <f>IF(A144="","",IF(Paskola_SK!$D$9=Paskola_VP!$A$10,I143*( (1+rate)^(B144-B143)-1 ),I143*rate))</f>
        <v/>
      </c>
      <c r="H144" s="82" t="str">
        <f>IF(D144="","",SUM(G$1:G144))</f>
        <v/>
      </c>
      <c r="I144" s="82" t="str">
        <f t="shared" si="8"/>
        <v/>
      </c>
    </row>
    <row r="145" spans="1:9" x14ac:dyDescent="0.25">
      <c r="A145" s="84" t="str">
        <f>IF(I144="","",IF(A144&gt;=Paskola_SK!$D$7*p,"",A144+1))</f>
        <v/>
      </c>
      <c r="B145" s="83" t="str">
        <f>IF(A145="","",IF(p=52,B144+7,IF(p=26,B144+14,IF(p=24,IF(MOD(A145,2)=0,EDATE(Paskola_SK!$D$8,A145/2),B144+14),IF(DAY(DATE(YEAR(Paskola_SK!$D$8),MONTH(Paskola_SK!$D$8)+(A145-1)*(12/p),DAY(Paskola_SK!$D$8)))&lt;&gt;DAY(Paskola_SK!$D$8),DATE(YEAR(Paskola_SK!$D$8),MONTH(Paskola_SK!$D$8)+A145*(12/p)+1,0),DATE(YEAR(Paskola_SK!$D$8),MONTH(Paskola_SK!$D$8)+A145*(12/p),DAY(Paskola_SK!$D$8)))))))</f>
        <v/>
      </c>
      <c r="C145" s="82" t="str">
        <f t="shared" si="6"/>
        <v/>
      </c>
      <c r="D145" s="82" t="str">
        <f t="shared" si="7"/>
        <v/>
      </c>
      <c r="E145" s="82" t="str">
        <f>IF(A145="","",A+SUM($D$2:D144))</f>
        <v/>
      </c>
      <c r="F145" s="82" t="str">
        <f>IF(A145="","",SUM(D$1:D145)+PV)</f>
        <v/>
      </c>
      <c r="G145" s="82" t="str">
        <f>IF(A145="","",IF(Paskola_SK!$D$9=Paskola_VP!$A$10,I144*( (1+rate)^(B145-B144)-1 ),I144*rate))</f>
        <v/>
      </c>
      <c r="H145" s="82" t="str">
        <f>IF(D145="","",SUM(G$1:G145))</f>
        <v/>
      </c>
      <c r="I145" s="82" t="str">
        <f t="shared" si="8"/>
        <v/>
      </c>
    </row>
    <row r="146" spans="1:9" x14ac:dyDescent="0.25">
      <c r="A146" s="84" t="str">
        <f>IF(I145="","",IF(A145&gt;=Paskola_SK!$D$7*p,"",A145+1))</f>
        <v/>
      </c>
      <c r="B146" s="83" t="str">
        <f>IF(A146="","",IF(p=52,B145+7,IF(p=26,B145+14,IF(p=24,IF(MOD(A146,2)=0,EDATE(Paskola_SK!$D$8,A146/2),B145+14),IF(DAY(DATE(YEAR(Paskola_SK!$D$8),MONTH(Paskola_SK!$D$8)+(A146-1)*(12/p),DAY(Paskola_SK!$D$8)))&lt;&gt;DAY(Paskola_SK!$D$8),DATE(YEAR(Paskola_SK!$D$8),MONTH(Paskola_SK!$D$8)+A146*(12/p)+1,0),DATE(YEAR(Paskola_SK!$D$8),MONTH(Paskola_SK!$D$8)+A146*(12/p),DAY(Paskola_SK!$D$8)))))))</f>
        <v/>
      </c>
      <c r="C146" s="82" t="str">
        <f t="shared" si="6"/>
        <v/>
      </c>
      <c r="D146" s="82" t="str">
        <f t="shared" si="7"/>
        <v/>
      </c>
      <c r="E146" s="82" t="str">
        <f>IF(A146="","",A+SUM($D$2:D145))</f>
        <v/>
      </c>
      <c r="F146" s="82" t="str">
        <f>IF(A146="","",SUM(D$1:D146)+PV)</f>
        <v/>
      </c>
      <c r="G146" s="82" t="str">
        <f>IF(A146="","",IF(Paskola_SK!$D$9=Paskola_VP!$A$10,I145*( (1+rate)^(B146-B145)-1 ),I145*rate))</f>
        <v/>
      </c>
      <c r="H146" s="82" t="str">
        <f>IF(D146="","",SUM(G$1:G146))</f>
        <v/>
      </c>
      <c r="I146" s="82" t="str">
        <f t="shared" si="8"/>
        <v/>
      </c>
    </row>
    <row r="147" spans="1:9" x14ac:dyDescent="0.25">
      <c r="A147" s="84" t="str">
        <f>IF(I146="","",IF(A146&gt;=Paskola_SK!$D$7*p,"",A146+1))</f>
        <v/>
      </c>
      <c r="B147" s="83" t="str">
        <f>IF(A147="","",IF(p=52,B146+7,IF(p=26,B146+14,IF(p=24,IF(MOD(A147,2)=0,EDATE(Paskola_SK!$D$8,A147/2),B146+14),IF(DAY(DATE(YEAR(Paskola_SK!$D$8),MONTH(Paskola_SK!$D$8)+(A147-1)*(12/p),DAY(Paskola_SK!$D$8)))&lt;&gt;DAY(Paskola_SK!$D$8),DATE(YEAR(Paskola_SK!$D$8),MONTH(Paskola_SK!$D$8)+A147*(12/p)+1,0),DATE(YEAR(Paskola_SK!$D$8),MONTH(Paskola_SK!$D$8)+A147*(12/p),DAY(Paskola_SK!$D$8)))))))</f>
        <v/>
      </c>
      <c r="C147" s="82" t="str">
        <f t="shared" si="6"/>
        <v/>
      </c>
      <c r="D147" s="82" t="str">
        <f t="shared" si="7"/>
        <v/>
      </c>
      <c r="E147" s="82" t="str">
        <f>IF(A147="","",A+SUM($D$2:D146))</f>
        <v/>
      </c>
      <c r="F147" s="82" t="str">
        <f>IF(A147="","",SUM(D$1:D147)+PV)</f>
        <v/>
      </c>
      <c r="G147" s="82" t="str">
        <f>IF(A147="","",IF(Paskola_SK!$D$9=Paskola_VP!$A$10,I146*( (1+rate)^(B147-B146)-1 ),I146*rate))</f>
        <v/>
      </c>
      <c r="H147" s="82" t="str">
        <f>IF(D147="","",SUM(G$1:G147))</f>
        <v/>
      </c>
      <c r="I147" s="82" t="str">
        <f t="shared" si="8"/>
        <v/>
      </c>
    </row>
    <row r="148" spans="1:9" x14ac:dyDescent="0.25">
      <c r="A148" s="84" t="str">
        <f>IF(I147="","",IF(A147&gt;=Paskola_SK!$D$7*p,"",A147+1))</f>
        <v/>
      </c>
      <c r="B148" s="83" t="str">
        <f>IF(A148="","",IF(p=52,B147+7,IF(p=26,B147+14,IF(p=24,IF(MOD(A148,2)=0,EDATE(Paskola_SK!$D$8,A148/2),B147+14),IF(DAY(DATE(YEAR(Paskola_SK!$D$8),MONTH(Paskola_SK!$D$8)+(A148-1)*(12/p),DAY(Paskola_SK!$D$8)))&lt;&gt;DAY(Paskola_SK!$D$8),DATE(YEAR(Paskola_SK!$D$8),MONTH(Paskola_SK!$D$8)+A148*(12/p)+1,0),DATE(YEAR(Paskola_SK!$D$8),MONTH(Paskola_SK!$D$8)+A148*(12/p),DAY(Paskola_SK!$D$8)))))))</f>
        <v/>
      </c>
      <c r="C148" s="82" t="str">
        <f t="shared" si="6"/>
        <v/>
      </c>
      <c r="D148" s="82" t="str">
        <f t="shared" si="7"/>
        <v/>
      </c>
      <c r="E148" s="82" t="str">
        <f>IF(A148="","",A+SUM($D$2:D147))</f>
        <v/>
      </c>
      <c r="F148" s="82" t="str">
        <f>IF(A148="","",SUM(D$1:D148)+PV)</f>
        <v/>
      </c>
      <c r="G148" s="82" t="str">
        <f>IF(A148="","",IF(Paskola_SK!$D$9=Paskola_VP!$A$10,I147*( (1+rate)^(B148-B147)-1 ),I147*rate))</f>
        <v/>
      </c>
      <c r="H148" s="82" t="str">
        <f>IF(D148="","",SUM(G$1:G148))</f>
        <v/>
      </c>
      <c r="I148" s="82" t="str">
        <f t="shared" si="8"/>
        <v/>
      </c>
    </row>
    <row r="149" spans="1:9" x14ac:dyDescent="0.25">
      <c r="A149" s="84" t="str">
        <f>IF(I148="","",IF(A148&gt;=Paskola_SK!$D$7*p,"",A148+1))</f>
        <v/>
      </c>
      <c r="B149" s="83" t="str">
        <f>IF(A149="","",IF(p=52,B148+7,IF(p=26,B148+14,IF(p=24,IF(MOD(A149,2)=0,EDATE(Paskola_SK!$D$8,A149/2),B148+14),IF(DAY(DATE(YEAR(Paskola_SK!$D$8),MONTH(Paskola_SK!$D$8)+(A149-1)*(12/p),DAY(Paskola_SK!$D$8)))&lt;&gt;DAY(Paskola_SK!$D$8),DATE(YEAR(Paskola_SK!$D$8),MONTH(Paskola_SK!$D$8)+A149*(12/p)+1,0),DATE(YEAR(Paskola_SK!$D$8),MONTH(Paskola_SK!$D$8)+A149*(12/p),DAY(Paskola_SK!$D$8)))))))</f>
        <v/>
      </c>
      <c r="C149" s="82" t="str">
        <f t="shared" si="6"/>
        <v/>
      </c>
      <c r="D149" s="82" t="str">
        <f t="shared" si="7"/>
        <v/>
      </c>
      <c r="E149" s="82" t="str">
        <f>IF(A149="","",A+SUM($D$2:D148))</f>
        <v/>
      </c>
      <c r="F149" s="82" t="str">
        <f>IF(A149="","",SUM(D$1:D149)+PV)</f>
        <v/>
      </c>
      <c r="G149" s="82" t="str">
        <f>IF(A149="","",IF(Paskola_SK!$D$9=Paskola_VP!$A$10,I148*( (1+rate)^(B149-B148)-1 ),I148*rate))</f>
        <v/>
      </c>
      <c r="H149" s="82" t="str">
        <f>IF(D149="","",SUM(G$1:G149))</f>
        <v/>
      </c>
      <c r="I149" s="82" t="str">
        <f t="shared" si="8"/>
        <v/>
      </c>
    </row>
    <row r="150" spans="1:9" x14ac:dyDescent="0.25">
      <c r="A150" s="84" t="str">
        <f>IF(I149="","",IF(A149&gt;=Paskola_SK!$D$7*p,"",A149+1))</f>
        <v/>
      </c>
      <c r="B150" s="83" t="str">
        <f>IF(A150="","",IF(p=52,B149+7,IF(p=26,B149+14,IF(p=24,IF(MOD(A150,2)=0,EDATE(Paskola_SK!$D$8,A150/2),B149+14),IF(DAY(DATE(YEAR(Paskola_SK!$D$8),MONTH(Paskola_SK!$D$8)+(A150-1)*(12/p),DAY(Paskola_SK!$D$8)))&lt;&gt;DAY(Paskola_SK!$D$8),DATE(YEAR(Paskola_SK!$D$8),MONTH(Paskola_SK!$D$8)+A150*(12/p)+1,0),DATE(YEAR(Paskola_SK!$D$8),MONTH(Paskola_SK!$D$8)+A150*(12/p),DAY(Paskola_SK!$D$8)))))))</f>
        <v/>
      </c>
      <c r="C150" s="82" t="str">
        <f t="shared" si="6"/>
        <v/>
      </c>
      <c r="D150" s="82" t="str">
        <f t="shared" si="7"/>
        <v/>
      </c>
      <c r="E150" s="82" t="str">
        <f>IF(A150="","",A+SUM($D$2:D149))</f>
        <v/>
      </c>
      <c r="F150" s="82" t="str">
        <f>IF(A150="","",SUM(D$1:D150)+PV)</f>
        <v/>
      </c>
      <c r="G150" s="82" t="str">
        <f>IF(A150="","",IF(Paskola_SK!$D$9=Paskola_VP!$A$10,I149*( (1+rate)^(B150-B149)-1 ),I149*rate))</f>
        <v/>
      </c>
      <c r="H150" s="82" t="str">
        <f>IF(D150="","",SUM(G$1:G150))</f>
        <v/>
      </c>
      <c r="I150" s="82" t="str">
        <f t="shared" si="8"/>
        <v/>
      </c>
    </row>
    <row r="151" spans="1:9" x14ac:dyDescent="0.25">
      <c r="A151" s="84" t="str">
        <f>IF(I150="","",IF(A150&gt;=Paskola_SK!$D$7*p,"",A150+1))</f>
        <v/>
      </c>
      <c r="B151" s="83" t="str">
        <f>IF(A151="","",IF(p=52,B150+7,IF(p=26,B150+14,IF(p=24,IF(MOD(A151,2)=0,EDATE(Paskola_SK!$D$8,A151/2),B150+14),IF(DAY(DATE(YEAR(Paskola_SK!$D$8),MONTH(Paskola_SK!$D$8)+(A151-1)*(12/p),DAY(Paskola_SK!$D$8)))&lt;&gt;DAY(Paskola_SK!$D$8),DATE(YEAR(Paskola_SK!$D$8),MONTH(Paskola_SK!$D$8)+A151*(12/p)+1,0),DATE(YEAR(Paskola_SK!$D$8),MONTH(Paskola_SK!$D$8)+A151*(12/p),DAY(Paskola_SK!$D$8)))))))</f>
        <v/>
      </c>
      <c r="C151" s="82" t="str">
        <f t="shared" si="6"/>
        <v/>
      </c>
      <c r="D151" s="82" t="str">
        <f t="shared" si="7"/>
        <v/>
      </c>
      <c r="E151" s="82" t="str">
        <f>IF(A151="","",A+SUM($D$2:D150))</f>
        <v/>
      </c>
      <c r="F151" s="82" t="str">
        <f>IF(A151="","",SUM(D$1:D151)+PV)</f>
        <v/>
      </c>
      <c r="G151" s="82" t="str">
        <f>IF(A151="","",IF(Paskola_SK!$D$9=Paskola_VP!$A$10,I150*( (1+rate)^(B151-B150)-1 ),I150*rate))</f>
        <v/>
      </c>
      <c r="H151" s="82" t="str">
        <f>IF(D151="","",SUM(G$1:G151))</f>
        <v/>
      </c>
      <c r="I151" s="82" t="str">
        <f t="shared" si="8"/>
        <v/>
      </c>
    </row>
    <row r="152" spans="1:9" x14ac:dyDescent="0.25">
      <c r="A152" s="84" t="str">
        <f>IF(I151="","",IF(A151&gt;=Paskola_SK!$D$7*p,"",A151+1))</f>
        <v/>
      </c>
      <c r="B152" s="83" t="str">
        <f>IF(A152="","",IF(p=52,B151+7,IF(p=26,B151+14,IF(p=24,IF(MOD(A152,2)=0,EDATE(Paskola_SK!$D$8,A152/2),B151+14),IF(DAY(DATE(YEAR(Paskola_SK!$D$8),MONTH(Paskola_SK!$D$8)+(A152-1)*(12/p),DAY(Paskola_SK!$D$8)))&lt;&gt;DAY(Paskola_SK!$D$8),DATE(YEAR(Paskola_SK!$D$8),MONTH(Paskola_SK!$D$8)+A152*(12/p)+1,0),DATE(YEAR(Paskola_SK!$D$8),MONTH(Paskola_SK!$D$8)+A152*(12/p),DAY(Paskola_SK!$D$8)))))))</f>
        <v/>
      </c>
      <c r="C152" s="82" t="str">
        <f t="shared" si="6"/>
        <v/>
      </c>
      <c r="D152" s="82" t="str">
        <f t="shared" si="7"/>
        <v/>
      </c>
      <c r="E152" s="82" t="str">
        <f>IF(A152="","",A+SUM($D$2:D151))</f>
        <v/>
      </c>
      <c r="F152" s="82" t="str">
        <f>IF(A152="","",SUM(D$1:D152)+PV)</f>
        <v/>
      </c>
      <c r="G152" s="82" t="str">
        <f>IF(A152="","",IF(Paskola_SK!$D$9=Paskola_VP!$A$10,I151*( (1+rate)^(B152-B151)-1 ),I151*rate))</f>
        <v/>
      </c>
      <c r="H152" s="82" t="str">
        <f>IF(D152="","",SUM(G$1:G152))</f>
        <v/>
      </c>
      <c r="I152" s="82" t="str">
        <f t="shared" si="8"/>
        <v/>
      </c>
    </row>
    <row r="153" spans="1:9" x14ac:dyDescent="0.25">
      <c r="A153" s="84" t="str">
        <f>IF(I152="","",IF(A152&gt;=Paskola_SK!$D$7*p,"",A152+1))</f>
        <v/>
      </c>
      <c r="B153" s="83" t="str">
        <f>IF(A153="","",IF(p=52,B152+7,IF(p=26,B152+14,IF(p=24,IF(MOD(A153,2)=0,EDATE(Paskola_SK!$D$8,A153/2),B152+14),IF(DAY(DATE(YEAR(Paskola_SK!$D$8),MONTH(Paskola_SK!$D$8)+(A153-1)*(12/p),DAY(Paskola_SK!$D$8)))&lt;&gt;DAY(Paskola_SK!$D$8),DATE(YEAR(Paskola_SK!$D$8),MONTH(Paskola_SK!$D$8)+A153*(12/p)+1,0),DATE(YEAR(Paskola_SK!$D$8),MONTH(Paskola_SK!$D$8)+A153*(12/p),DAY(Paskola_SK!$D$8)))))))</f>
        <v/>
      </c>
      <c r="C153" s="82" t="str">
        <f t="shared" si="6"/>
        <v/>
      </c>
      <c r="D153" s="82" t="str">
        <f t="shared" si="7"/>
        <v/>
      </c>
      <c r="E153" s="82" t="str">
        <f>IF(A153="","",A+SUM($D$2:D152))</f>
        <v/>
      </c>
      <c r="F153" s="82" t="str">
        <f>IF(A153="","",SUM(D$1:D153)+PV)</f>
        <v/>
      </c>
      <c r="G153" s="82" t="str">
        <f>IF(A153="","",IF(Paskola_SK!$D$9=Paskola_VP!$A$10,I152*( (1+rate)^(B153-B152)-1 ),I152*rate))</f>
        <v/>
      </c>
      <c r="H153" s="82" t="str">
        <f>IF(D153="","",SUM(G$1:G153))</f>
        <v/>
      </c>
      <c r="I153" s="82" t="str">
        <f t="shared" si="8"/>
        <v/>
      </c>
    </row>
    <row r="154" spans="1:9" x14ac:dyDescent="0.25">
      <c r="A154" s="84" t="str">
        <f>IF(I153="","",IF(A153&gt;=Paskola_SK!$D$7*p,"",A153+1))</f>
        <v/>
      </c>
      <c r="B154" s="83" t="str">
        <f>IF(A154="","",IF(p=52,B153+7,IF(p=26,B153+14,IF(p=24,IF(MOD(A154,2)=0,EDATE(Paskola_SK!$D$8,A154/2),B153+14),IF(DAY(DATE(YEAR(Paskola_SK!$D$8),MONTH(Paskola_SK!$D$8)+(A154-1)*(12/p),DAY(Paskola_SK!$D$8)))&lt;&gt;DAY(Paskola_SK!$D$8),DATE(YEAR(Paskola_SK!$D$8),MONTH(Paskola_SK!$D$8)+A154*(12/p)+1,0),DATE(YEAR(Paskola_SK!$D$8),MONTH(Paskola_SK!$D$8)+A154*(12/p),DAY(Paskola_SK!$D$8)))))))</f>
        <v/>
      </c>
      <c r="C154" s="82" t="str">
        <f t="shared" si="6"/>
        <v/>
      </c>
      <c r="D154" s="82" t="str">
        <f t="shared" si="7"/>
        <v/>
      </c>
      <c r="E154" s="82" t="str">
        <f>IF(A154="","",A+SUM($D$2:D153))</f>
        <v/>
      </c>
      <c r="F154" s="82" t="str">
        <f>IF(A154="","",SUM(D$1:D154)+PV)</f>
        <v/>
      </c>
      <c r="G154" s="82" t="str">
        <f>IF(A154="","",IF(Paskola_SK!$D$9=Paskola_VP!$A$10,I153*( (1+rate)^(B154-B153)-1 ),I153*rate))</f>
        <v/>
      </c>
      <c r="H154" s="82" t="str">
        <f>IF(D154="","",SUM(G$1:G154))</f>
        <v/>
      </c>
      <c r="I154" s="82" t="str">
        <f t="shared" si="8"/>
        <v/>
      </c>
    </row>
    <row r="155" spans="1:9" x14ac:dyDescent="0.25">
      <c r="A155" s="84" t="str">
        <f>IF(I154="","",IF(A154&gt;=Paskola_SK!$D$7*p,"",A154+1))</f>
        <v/>
      </c>
      <c r="B155" s="83" t="str">
        <f>IF(A155="","",IF(p=52,B154+7,IF(p=26,B154+14,IF(p=24,IF(MOD(A155,2)=0,EDATE(Paskola_SK!$D$8,A155/2),B154+14),IF(DAY(DATE(YEAR(Paskola_SK!$D$8),MONTH(Paskola_SK!$D$8)+(A155-1)*(12/p),DAY(Paskola_SK!$D$8)))&lt;&gt;DAY(Paskola_SK!$D$8),DATE(YEAR(Paskola_SK!$D$8),MONTH(Paskola_SK!$D$8)+A155*(12/p)+1,0),DATE(YEAR(Paskola_SK!$D$8),MONTH(Paskola_SK!$D$8)+A155*(12/p),DAY(Paskola_SK!$D$8)))))))</f>
        <v/>
      </c>
      <c r="C155" s="82" t="str">
        <f t="shared" si="6"/>
        <v/>
      </c>
      <c r="D155" s="82" t="str">
        <f t="shared" si="7"/>
        <v/>
      </c>
      <c r="E155" s="82" t="str">
        <f>IF(A155="","",A+SUM($D$2:D154))</f>
        <v/>
      </c>
      <c r="F155" s="82" t="str">
        <f>IF(A155="","",SUM(D$1:D155)+PV)</f>
        <v/>
      </c>
      <c r="G155" s="82" t="str">
        <f>IF(A155="","",IF(Paskola_SK!$D$9=Paskola_VP!$A$10,I154*( (1+rate)^(B155-B154)-1 ),I154*rate))</f>
        <v/>
      </c>
      <c r="H155" s="82" t="str">
        <f>IF(D155="","",SUM(G$1:G155))</f>
        <v/>
      </c>
      <c r="I155" s="82" t="str">
        <f t="shared" si="8"/>
        <v/>
      </c>
    </row>
    <row r="156" spans="1:9" x14ac:dyDescent="0.25">
      <c r="A156" s="84" t="str">
        <f>IF(I155="","",IF(A155&gt;=Paskola_SK!$D$7*p,"",A155+1))</f>
        <v/>
      </c>
      <c r="B156" s="83" t="str">
        <f>IF(A156="","",IF(p=52,B155+7,IF(p=26,B155+14,IF(p=24,IF(MOD(A156,2)=0,EDATE(Paskola_SK!$D$8,A156/2),B155+14),IF(DAY(DATE(YEAR(Paskola_SK!$D$8),MONTH(Paskola_SK!$D$8)+(A156-1)*(12/p),DAY(Paskola_SK!$D$8)))&lt;&gt;DAY(Paskola_SK!$D$8),DATE(YEAR(Paskola_SK!$D$8),MONTH(Paskola_SK!$D$8)+A156*(12/p)+1,0),DATE(YEAR(Paskola_SK!$D$8),MONTH(Paskola_SK!$D$8)+A156*(12/p),DAY(Paskola_SK!$D$8)))))))</f>
        <v/>
      </c>
      <c r="C156" s="82" t="str">
        <f t="shared" si="6"/>
        <v/>
      </c>
      <c r="D156" s="82" t="str">
        <f t="shared" si="7"/>
        <v/>
      </c>
      <c r="E156" s="82" t="str">
        <f>IF(A156="","",A+SUM($D$2:D155))</f>
        <v/>
      </c>
      <c r="F156" s="82" t="str">
        <f>IF(A156="","",SUM(D$1:D156)+PV)</f>
        <v/>
      </c>
      <c r="G156" s="82" t="str">
        <f>IF(A156="","",IF(Paskola_SK!$D$9=Paskola_VP!$A$10,I155*( (1+rate)^(B156-B155)-1 ),I155*rate))</f>
        <v/>
      </c>
      <c r="H156" s="82" t="str">
        <f>IF(D156="","",SUM(G$1:G156))</f>
        <v/>
      </c>
      <c r="I156" s="82" t="str">
        <f t="shared" si="8"/>
        <v/>
      </c>
    </row>
    <row r="157" spans="1:9" x14ac:dyDescent="0.25">
      <c r="A157" s="84" t="str">
        <f>IF(I156="","",IF(A156&gt;=Paskola_SK!$D$7*p,"",A156+1))</f>
        <v/>
      </c>
      <c r="B157" s="83" t="str">
        <f>IF(A157="","",IF(p=52,B156+7,IF(p=26,B156+14,IF(p=24,IF(MOD(A157,2)=0,EDATE(Paskola_SK!$D$8,A157/2),B156+14),IF(DAY(DATE(YEAR(Paskola_SK!$D$8),MONTH(Paskola_SK!$D$8)+(A157-1)*(12/p),DAY(Paskola_SK!$D$8)))&lt;&gt;DAY(Paskola_SK!$D$8),DATE(YEAR(Paskola_SK!$D$8),MONTH(Paskola_SK!$D$8)+A157*(12/p)+1,0),DATE(YEAR(Paskola_SK!$D$8),MONTH(Paskola_SK!$D$8)+A157*(12/p),DAY(Paskola_SK!$D$8)))))))</f>
        <v/>
      </c>
      <c r="C157" s="82" t="str">
        <f t="shared" si="6"/>
        <v/>
      </c>
      <c r="D157" s="82" t="str">
        <f t="shared" si="7"/>
        <v/>
      </c>
      <c r="E157" s="82" t="str">
        <f>IF(A157="","",A+SUM($D$2:D156))</f>
        <v/>
      </c>
      <c r="F157" s="82" t="str">
        <f>IF(A157="","",SUM(D$1:D157)+PV)</f>
        <v/>
      </c>
      <c r="G157" s="82" t="str">
        <f>IF(A157="","",IF(Paskola_SK!$D$9=Paskola_VP!$A$10,I156*( (1+rate)^(B157-B156)-1 ),I156*rate))</f>
        <v/>
      </c>
      <c r="H157" s="82" t="str">
        <f>IF(D157="","",SUM(G$1:G157))</f>
        <v/>
      </c>
      <c r="I157" s="82" t="str">
        <f t="shared" si="8"/>
        <v/>
      </c>
    </row>
    <row r="158" spans="1:9" x14ac:dyDescent="0.25">
      <c r="A158" s="84" t="str">
        <f>IF(I157="","",IF(A157&gt;=Paskola_SK!$D$7*p,"",A157+1))</f>
        <v/>
      </c>
      <c r="B158" s="83" t="str">
        <f>IF(A158="","",IF(p=52,B157+7,IF(p=26,B157+14,IF(p=24,IF(MOD(A158,2)=0,EDATE(Paskola_SK!$D$8,A158/2),B157+14),IF(DAY(DATE(YEAR(Paskola_SK!$D$8),MONTH(Paskola_SK!$D$8)+(A158-1)*(12/p),DAY(Paskola_SK!$D$8)))&lt;&gt;DAY(Paskola_SK!$D$8),DATE(YEAR(Paskola_SK!$D$8),MONTH(Paskola_SK!$D$8)+A158*(12/p)+1,0),DATE(YEAR(Paskola_SK!$D$8),MONTH(Paskola_SK!$D$8)+A158*(12/p),DAY(Paskola_SK!$D$8)))))))</f>
        <v/>
      </c>
      <c r="C158" s="82" t="str">
        <f t="shared" si="6"/>
        <v/>
      </c>
      <c r="D158" s="82" t="str">
        <f t="shared" si="7"/>
        <v/>
      </c>
      <c r="E158" s="82" t="str">
        <f>IF(A158="","",A+SUM($D$2:D157))</f>
        <v/>
      </c>
      <c r="F158" s="82" t="str">
        <f>IF(A158="","",SUM(D$1:D158)+PV)</f>
        <v/>
      </c>
      <c r="G158" s="82" t="str">
        <f>IF(A158="","",IF(Paskola_SK!$D$9=Paskola_VP!$A$10,I157*( (1+rate)^(B158-B157)-1 ),I157*rate))</f>
        <v/>
      </c>
      <c r="H158" s="82" t="str">
        <f>IF(D158="","",SUM(G$1:G158))</f>
        <v/>
      </c>
      <c r="I158" s="82" t="str">
        <f t="shared" si="8"/>
        <v/>
      </c>
    </row>
    <row r="159" spans="1:9" x14ac:dyDescent="0.25">
      <c r="A159" s="84" t="str">
        <f>IF(I158="","",IF(A158&gt;=Paskola_SK!$D$7*p,"",A158+1))</f>
        <v/>
      </c>
      <c r="B159" s="83" t="str">
        <f>IF(A159="","",IF(p=52,B158+7,IF(p=26,B158+14,IF(p=24,IF(MOD(A159,2)=0,EDATE(Paskola_SK!$D$8,A159/2),B158+14),IF(DAY(DATE(YEAR(Paskola_SK!$D$8),MONTH(Paskola_SK!$D$8)+(A159-1)*(12/p),DAY(Paskola_SK!$D$8)))&lt;&gt;DAY(Paskola_SK!$D$8),DATE(YEAR(Paskola_SK!$D$8),MONTH(Paskola_SK!$D$8)+A159*(12/p)+1,0),DATE(YEAR(Paskola_SK!$D$8),MONTH(Paskola_SK!$D$8)+A159*(12/p),DAY(Paskola_SK!$D$8)))))))</f>
        <v/>
      </c>
      <c r="C159" s="82" t="str">
        <f t="shared" si="6"/>
        <v/>
      </c>
      <c r="D159" s="82" t="str">
        <f t="shared" si="7"/>
        <v/>
      </c>
      <c r="E159" s="82" t="str">
        <f>IF(A159="","",A+SUM($D$2:D158))</f>
        <v/>
      </c>
      <c r="F159" s="82" t="str">
        <f>IF(A159="","",SUM(D$1:D159)+PV)</f>
        <v/>
      </c>
      <c r="G159" s="82" t="str">
        <f>IF(A159="","",IF(Paskola_SK!$D$9=Paskola_VP!$A$10,I158*( (1+rate)^(B159-B158)-1 ),I158*rate))</f>
        <v/>
      </c>
      <c r="H159" s="82" t="str">
        <f>IF(D159="","",SUM(G$1:G159))</f>
        <v/>
      </c>
      <c r="I159" s="82" t="str">
        <f t="shared" si="8"/>
        <v/>
      </c>
    </row>
    <row r="160" spans="1:9" x14ac:dyDescent="0.25">
      <c r="A160" s="84" t="str">
        <f>IF(I159="","",IF(A159&gt;=Paskola_SK!$D$7*p,"",A159+1))</f>
        <v/>
      </c>
      <c r="B160" s="83" t="str">
        <f>IF(A160="","",IF(p=52,B159+7,IF(p=26,B159+14,IF(p=24,IF(MOD(A160,2)=0,EDATE(Paskola_SK!$D$8,A160/2),B159+14),IF(DAY(DATE(YEAR(Paskola_SK!$D$8),MONTH(Paskola_SK!$D$8)+(A160-1)*(12/p),DAY(Paskola_SK!$D$8)))&lt;&gt;DAY(Paskola_SK!$D$8),DATE(YEAR(Paskola_SK!$D$8),MONTH(Paskola_SK!$D$8)+A160*(12/p)+1,0),DATE(YEAR(Paskola_SK!$D$8),MONTH(Paskola_SK!$D$8)+A160*(12/p),DAY(Paskola_SK!$D$8)))))))</f>
        <v/>
      </c>
      <c r="C160" s="82" t="str">
        <f t="shared" si="6"/>
        <v/>
      </c>
      <c r="D160" s="82" t="str">
        <f t="shared" si="7"/>
        <v/>
      </c>
      <c r="E160" s="82" t="str">
        <f>IF(A160="","",A+SUM($D$2:D159))</f>
        <v/>
      </c>
      <c r="F160" s="82" t="str">
        <f>IF(A160="","",SUM(D$1:D160)+PV)</f>
        <v/>
      </c>
      <c r="G160" s="82" t="str">
        <f>IF(A160="","",IF(Paskola_SK!$D$9=Paskola_VP!$A$10,I159*( (1+rate)^(B160-B159)-1 ),I159*rate))</f>
        <v/>
      </c>
      <c r="H160" s="82" t="str">
        <f>IF(D160="","",SUM(G$1:G160))</f>
        <v/>
      </c>
      <c r="I160" s="82" t="str">
        <f t="shared" si="8"/>
        <v/>
      </c>
    </row>
    <row r="161" spans="1:9" x14ac:dyDescent="0.25">
      <c r="A161" s="84" t="str">
        <f>IF(I160="","",IF(A160&gt;=Paskola_SK!$D$7*p,"",A160+1))</f>
        <v/>
      </c>
      <c r="B161" s="83" t="str">
        <f>IF(A161="","",IF(p=52,B160+7,IF(p=26,B160+14,IF(p=24,IF(MOD(A161,2)=0,EDATE(Paskola_SK!$D$8,A161/2),B160+14),IF(DAY(DATE(YEAR(Paskola_SK!$D$8),MONTH(Paskola_SK!$D$8)+(A161-1)*(12/p),DAY(Paskola_SK!$D$8)))&lt;&gt;DAY(Paskola_SK!$D$8),DATE(YEAR(Paskola_SK!$D$8),MONTH(Paskola_SK!$D$8)+A161*(12/p)+1,0),DATE(YEAR(Paskola_SK!$D$8),MONTH(Paskola_SK!$D$8)+A161*(12/p),DAY(Paskola_SK!$D$8)))))))</f>
        <v/>
      </c>
      <c r="C161" s="82" t="str">
        <f t="shared" si="6"/>
        <v/>
      </c>
      <c r="D161" s="82" t="str">
        <f t="shared" si="7"/>
        <v/>
      </c>
      <c r="E161" s="82" t="str">
        <f>IF(A161="","",A+SUM($D$2:D160))</f>
        <v/>
      </c>
      <c r="F161" s="82" t="str">
        <f>IF(A161="","",SUM(D$1:D161)+PV)</f>
        <v/>
      </c>
      <c r="G161" s="82" t="str">
        <f>IF(A161="","",IF(Paskola_SK!$D$9=Paskola_VP!$A$10,I160*( (1+rate)^(B161-B160)-1 ),I160*rate))</f>
        <v/>
      </c>
      <c r="H161" s="82" t="str">
        <f>IF(D161="","",SUM(G$1:G161))</f>
        <v/>
      </c>
      <c r="I161" s="82" t="str">
        <f t="shared" si="8"/>
        <v/>
      </c>
    </row>
    <row r="162" spans="1:9" x14ac:dyDescent="0.25">
      <c r="A162" s="84" t="str">
        <f>IF(I161="","",IF(A161&gt;=Paskola_SK!$D$7*p,"",A161+1))</f>
        <v/>
      </c>
      <c r="B162" s="83" t="str">
        <f>IF(A162="","",IF(p=52,B161+7,IF(p=26,B161+14,IF(p=24,IF(MOD(A162,2)=0,EDATE(Paskola_SK!$D$8,A162/2),B161+14),IF(DAY(DATE(YEAR(Paskola_SK!$D$8),MONTH(Paskola_SK!$D$8)+(A162-1)*(12/p),DAY(Paskola_SK!$D$8)))&lt;&gt;DAY(Paskola_SK!$D$8),DATE(YEAR(Paskola_SK!$D$8),MONTH(Paskola_SK!$D$8)+A162*(12/p)+1,0),DATE(YEAR(Paskola_SK!$D$8),MONTH(Paskola_SK!$D$8)+A162*(12/p),DAY(Paskola_SK!$D$8)))))))</f>
        <v/>
      </c>
      <c r="C162" s="82" t="str">
        <f t="shared" si="6"/>
        <v/>
      </c>
      <c r="D162" s="82" t="str">
        <f t="shared" si="7"/>
        <v/>
      </c>
      <c r="E162" s="82" t="str">
        <f>IF(A162="","",A+SUM($D$2:D161))</f>
        <v/>
      </c>
      <c r="F162" s="82" t="str">
        <f>IF(A162="","",SUM(D$1:D162)+PV)</f>
        <v/>
      </c>
      <c r="G162" s="82" t="str">
        <f>IF(A162="","",IF(Paskola_SK!$D$9=Paskola_VP!$A$10,I161*( (1+rate)^(B162-B161)-1 ),I161*rate))</f>
        <v/>
      </c>
      <c r="H162" s="82" t="str">
        <f>IF(D162="","",SUM(G$1:G162))</f>
        <v/>
      </c>
      <c r="I162" s="82" t="str">
        <f t="shared" si="8"/>
        <v/>
      </c>
    </row>
    <row r="163" spans="1:9" x14ac:dyDescent="0.25">
      <c r="A163" s="84" t="str">
        <f>IF(I162="","",IF(A162&gt;=Paskola_SK!$D$7*p,"",A162+1))</f>
        <v/>
      </c>
      <c r="B163" s="83" t="str">
        <f>IF(A163="","",IF(p=52,B162+7,IF(p=26,B162+14,IF(p=24,IF(MOD(A163,2)=0,EDATE(Paskola_SK!$D$8,A163/2),B162+14),IF(DAY(DATE(YEAR(Paskola_SK!$D$8),MONTH(Paskola_SK!$D$8)+(A163-1)*(12/p),DAY(Paskola_SK!$D$8)))&lt;&gt;DAY(Paskola_SK!$D$8),DATE(YEAR(Paskola_SK!$D$8),MONTH(Paskola_SK!$D$8)+A163*(12/p)+1,0),DATE(YEAR(Paskola_SK!$D$8),MONTH(Paskola_SK!$D$8)+A163*(12/p),DAY(Paskola_SK!$D$8)))))))</f>
        <v/>
      </c>
      <c r="C163" s="82" t="str">
        <f t="shared" si="6"/>
        <v/>
      </c>
      <c r="D163" s="82" t="str">
        <f t="shared" si="7"/>
        <v/>
      </c>
      <c r="E163" s="82" t="str">
        <f>IF(A163="","",A+SUM($D$2:D162))</f>
        <v/>
      </c>
      <c r="F163" s="82" t="str">
        <f>IF(A163="","",SUM(D$1:D163)+PV)</f>
        <v/>
      </c>
      <c r="G163" s="82" t="str">
        <f>IF(A163="","",IF(Paskola_SK!$D$9=Paskola_VP!$A$10,I162*( (1+rate)^(B163-B162)-1 ),I162*rate))</f>
        <v/>
      </c>
      <c r="H163" s="82" t="str">
        <f>IF(D163="","",SUM(G$1:G163))</f>
        <v/>
      </c>
      <c r="I163" s="82" t="str">
        <f t="shared" si="8"/>
        <v/>
      </c>
    </row>
    <row r="164" spans="1:9" x14ac:dyDescent="0.25">
      <c r="A164" s="84" t="str">
        <f>IF(I163="","",IF(A163&gt;=Paskola_SK!$D$7*p,"",A163+1))</f>
        <v/>
      </c>
      <c r="B164" s="83" t="str">
        <f>IF(A164="","",IF(p=52,B163+7,IF(p=26,B163+14,IF(p=24,IF(MOD(A164,2)=0,EDATE(Paskola_SK!$D$8,A164/2),B163+14),IF(DAY(DATE(YEAR(Paskola_SK!$D$8),MONTH(Paskola_SK!$D$8)+(A164-1)*(12/p),DAY(Paskola_SK!$D$8)))&lt;&gt;DAY(Paskola_SK!$D$8),DATE(YEAR(Paskola_SK!$D$8),MONTH(Paskola_SK!$D$8)+A164*(12/p)+1,0),DATE(YEAR(Paskola_SK!$D$8),MONTH(Paskola_SK!$D$8)+A164*(12/p),DAY(Paskola_SK!$D$8)))))))</f>
        <v/>
      </c>
      <c r="C164" s="82" t="str">
        <f t="shared" si="6"/>
        <v/>
      </c>
      <c r="D164" s="82" t="str">
        <f t="shared" si="7"/>
        <v/>
      </c>
      <c r="E164" s="82" t="str">
        <f>IF(A164="","",A+SUM($D$2:D163))</f>
        <v/>
      </c>
      <c r="F164" s="82" t="str">
        <f>IF(A164="","",SUM(D$1:D164)+PV)</f>
        <v/>
      </c>
      <c r="G164" s="82" t="str">
        <f>IF(A164="","",IF(Paskola_SK!$D$9=Paskola_VP!$A$10,I163*( (1+rate)^(B164-B163)-1 ),I163*rate))</f>
        <v/>
      </c>
      <c r="H164" s="82" t="str">
        <f>IF(D164="","",SUM(G$1:G164))</f>
        <v/>
      </c>
      <c r="I164" s="82" t="str">
        <f t="shared" si="8"/>
        <v/>
      </c>
    </row>
    <row r="165" spans="1:9" x14ac:dyDescent="0.25">
      <c r="A165" s="84" t="str">
        <f>IF(I164="","",IF(A164&gt;=Paskola_SK!$D$7*p,"",A164+1))</f>
        <v/>
      </c>
      <c r="B165" s="83" t="str">
        <f>IF(A165="","",IF(p=52,B164+7,IF(p=26,B164+14,IF(p=24,IF(MOD(A165,2)=0,EDATE(Paskola_SK!$D$8,A165/2),B164+14),IF(DAY(DATE(YEAR(Paskola_SK!$D$8),MONTH(Paskola_SK!$D$8)+(A165-1)*(12/p),DAY(Paskola_SK!$D$8)))&lt;&gt;DAY(Paskola_SK!$D$8),DATE(YEAR(Paskola_SK!$D$8),MONTH(Paskola_SK!$D$8)+A165*(12/p)+1,0),DATE(YEAR(Paskola_SK!$D$8),MONTH(Paskola_SK!$D$8)+A165*(12/p),DAY(Paskola_SK!$D$8)))))))</f>
        <v/>
      </c>
      <c r="C165" s="82" t="str">
        <f t="shared" si="6"/>
        <v/>
      </c>
      <c r="D165" s="82" t="str">
        <f t="shared" si="7"/>
        <v/>
      </c>
      <c r="E165" s="82" t="str">
        <f>IF(A165="","",A+SUM($D$2:D164))</f>
        <v/>
      </c>
      <c r="F165" s="82" t="str">
        <f>IF(A165="","",SUM(D$1:D165)+PV)</f>
        <v/>
      </c>
      <c r="G165" s="82" t="str">
        <f>IF(A165="","",IF(Paskola_SK!$D$9=Paskola_VP!$A$10,I164*( (1+rate)^(B165-B164)-1 ),I164*rate))</f>
        <v/>
      </c>
      <c r="H165" s="82" t="str">
        <f>IF(D165="","",SUM(G$1:G165))</f>
        <v/>
      </c>
      <c r="I165" s="82" t="str">
        <f t="shared" si="8"/>
        <v/>
      </c>
    </row>
    <row r="166" spans="1:9" x14ac:dyDescent="0.25">
      <c r="A166" s="84" t="str">
        <f>IF(I165="","",IF(A165&gt;=Paskola_SK!$D$7*p,"",A165+1))</f>
        <v/>
      </c>
      <c r="B166" s="83" t="str">
        <f>IF(A166="","",IF(p=52,B165+7,IF(p=26,B165+14,IF(p=24,IF(MOD(A166,2)=0,EDATE(Paskola_SK!$D$8,A166/2),B165+14),IF(DAY(DATE(YEAR(Paskola_SK!$D$8),MONTH(Paskola_SK!$D$8)+(A166-1)*(12/p),DAY(Paskola_SK!$D$8)))&lt;&gt;DAY(Paskola_SK!$D$8),DATE(YEAR(Paskola_SK!$D$8),MONTH(Paskola_SK!$D$8)+A166*(12/p)+1,0),DATE(YEAR(Paskola_SK!$D$8),MONTH(Paskola_SK!$D$8)+A166*(12/p),DAY(Paskola_SK!$D$8)))))))</f>
        <v/>
      </c>
      <c r="C166" s="82" t="str">
        <f t="shared" si="6"/>
        <v/>
      </c>
      <c r="D166" s="82" t="str">
        <f t="shared" si="7"/>
        <v/>
      </c>
      <c r="E166" s="82" t="str">
        <f>IF(A166="","",A+SUM($D$2:D165))</f>
        <v/>
      </c>
      <c r="F166" s="82" t="str">
        <f>IF(A166="","",SUM(D$1:D166)+PV)</f>
        <v/>
      </c>
      <c r="G166" s="82" t="str">
        <f>IF(A166="","",IF(Paskola_SK!$D$9=Paskola_VP!$A$10,I165*( (1+rate)^(B166-B165)-1 ),I165*rate))</f>
        <v/>
      </c>
      <c r="H166" s="82" t="str">
        <f>IF(D166="","",SUM(G$1:G166))</f>
        <v/>
      </c>
      <c r="I166" s="82" t="str">
        <f t="shared" si="8"/>
        <v/>
      </c>
    </row>
    <row r="167" spans="1:9" x14ac:dyDescent="0.25">
      <c r="A167" s="84" t="str">
        <f>IF(I166="","",IF(A166&gt;=Paskola_SK!$D$7*p,"",A166+1))</f>
        <v/>
      </c>
      <c r="B167" s="83" t="str">
        <f>IF(A167="","",IF(p=52,B166+7,IF(p=26,B166+14,IF(p=24,IF(MOD(A167,2)=0,EDATE(Paskola_SK!$D$8,A167/2),B166+14),IF(DAY(DATE(YEAR(Paskola_SK!$D$8),MONTH(Paskola_SK!$D$8)+(A167-1)*(12/p),DAY(Paskola_SK!$D$8)))&lt;&gt;DAY(Paskola_SK!$D$8),DATE(YEAR(Paskola_SK!$D$8),MONTH(Paskola_SK!$D$8)+A167*(12/p)+1,0),DATE(YEAR(Paskola_SK!$D$8),MONTH(Paskola_SK!$D$8)+A167*(12/p),DAY(Paskola_SK!$D$8)))))))</f>
        <v/>
      </c>
      <c r="C167" s="82" t="str">
        <f t="shared" si="6"/>
        <v/>
      </c>
      <c r="D167" s="82" t="str">
        <f t="shared" si="7"/>
        <v/>
      </c>
      <c r="E167" s="82" t="str">
        <f>IF(A167="","",A+SUM($D$2:D166))</f>
        <v/>
      </c>
      <c r="F167" s="82" t="str">
        <f>IF(A167="","",SUM(D$1:D167)+PV)</f>
        <v/>
      </c>
      <c r="G167" s="82" t="str">
        <f>IF(A167="","",IF(Paskola_SK!$D$9=Paskola_VP!$A$10,I166*( (1+rate)^(B167-B166)-1 ),I166*rate))</f>
        <v/>
      </c>
      <c r="H167" s="82" t="str">
        <f>IF(D167="","",SUM(G$1:G167))</f>
        <v/>
      </c>
      <c r="I167" s="82" t="str">
        <f t="shared" si="8"/>
        <v/>
      </c>
    </row>
    <row r="168" spans="1:9" x14ac:dyDescent="0.25">
      <c r="A168" s="84" t="str">
        <f>IF(I167="","",IF(A167&gt;=Paskola_SK!$D$7*p,"",A167+1))</f>
        <v/>
      </c>
      <c r="B168" s="83" t="str">
        <f>IF(A168="","",IF(p=52,B167+7,IF(p=26,B167+14,IF(p=24,IF(MOD(A168,2)=0,EDATE(Paskola_SK!$D$8,A168/2),B167+14),IF(DAY(DATE(YEAR(Paskola_SK!$D$8),MONTH(Paskola_SK!$D$8)+(A168-1)*(12/p),DAY(Paskola_SK!$D$8)))&lt;&gt;DAY(Paskola_SK!$D$8),DATE(YEAR(Paskola_SK!$D$8),MONTH(Paskola_SK!$D$8)+A168*(12/p)+1,0),DATE(YEAR(Paskola_SK!$D$8),MONTH(Paskola_SK!$D$8)+A168*(12/p),DAY(Paskola_SK!$D$8)))))))</f>
        <v/>
      </c>
      <c r="C168" s="82" t="str">
        <f t="shared" si="6"/>
        <v/>
      </c>
      <c r="D168" s="82" t="str">
        <f t="shared" si="7"/>
        <v/>
      </c>
      <c r="E168" s="82" t="str">
        <f>IF(A168="","",A+SUM($D$2:D167))</f>
        <v/>
      </c>
      <c r="F168" s="82" t="str">
        <f>IF(A168="","",SUM(D$1:D168)+PV)</f>
        <v/>
      </c>
      <c r="G168" s="82" t="str">
        <f>IF(A168="","",IF(Paskola_SK!$D$9=Paskola_VP!$A$10,I167*( (1+rate)^(B168-B167)-1 ),I167*rate))</f>
        <v/>
      </c>
      <c r="H168" s="82" t="str">
        <f>IF(D168="","",SUM(G$1:G168))</f>
        <v/>
      </c>
      <c r="I168" s="82" t="str">
        <f t="shared" si="8"/>
        <v/>
      </c>
    </row>
    <row r="169" spans="1:9" x14ac:dyDescent="0.25">
      <c r="A169" s="84" t="str">
        <f>IF(I168="","",IF(A168&gt;=Paskola_SK!$D$7*p,"",A168+1))</f>
        <v/>
      </c>
      <c r="B169" s="83" t="str">
        <f>IF(A169="","",IF(p=52,B168+7,IF(p=26,B168+14,IF(p=24,IF(MOD(A169,2)=0,EDATE(Paskola_SK!$D$8,A169/2),B168+14),IF(DAY(DATE(YEAR(Paskola_SK!$D$8),MONTH(Paskola_SK!$D$8)+(A169-1)*(12/p),DAY(Paskola_SK!$D$8)))&lt;&gt;DAY(Paskola_SK!$D$8),DATE(YEAR(Paskola_SK!$D$8),MONTH(Paskola_SK!$D$8)+A169*(12/p)+1,0),DATE(YEAR(Paskola_SK!$D$8),MONTH(Paskola_SK!$D$8)+A169*(12/p),DAY(Paskola_SK!$D$8)))))))</f>
        <v/>
      </c>
      <c r="C169" s="82" t="str">
        <f t="shared" si="6"/>
        <v/>
      </c>
      <c r="D169" s="82" t="str">
        <f t="shared" si="7"/>
        <v/>
      </c>
      <c r="E169" s="82" t="str">
        <f>IF(A169="","",A+SUM($D$2:D168))</f>
        <v/>
      </c>
      <c r="F169" s="82" t="str">
        <f>IF(A169="","",SUM(D$1:D169)+PV)</f>
        <v/>
      </c>
      <c r="G169" s="82" t="str">
        <f>IF(A169="","",IF(Paskola_SK!$D$9=Paskola_VP!$A$10,I168*( (1+rate)^(B169-B168)-1 ),I168*rate))</f>
        <v/>
      </c>
      <c r="H169" s="82" t="str">
        <f>IF(D169="","",SUM(G$1:G169))</f>
        <v/>
      </c>
      <c r="I169" s="82" t="str">
        <f t="shared" si="8"/>
        <v/>
      </c>
    </row>
    <row r="170" spans="1:9" x14ac:dyDescent="0.25">
      <c r="A170" s="84" t="str">
        <f>IF(I169="","",IF(A169&gt;=Paskola_SK!$D$7*p,"",A169+1))</f>
        <v/>
      </c>
      <c r="B170" s="83" t="str">
        <f>IF(A170="","",IF(p=52,B169+7,IF(p=26,B169+14,IF(p=24,IF(MOD(A170,2)=0,EDATE(Paskola_SK!$D$8,A170/2),B169+14),IF(DAY(DATE(YEAR(Paskola_SK!$D$8),MONTH(Paskola_SK!$D$8)+(A170-1)*(12/p),DAY(Paskola_SK!$D$8)))&lt;&gt;DAY(Paskola_SK!$D$8),DATE(YEAR(Paskola_SK!$D$8),MONTH(Paskola_SK!$D$8)+A170*(12/p)+1,0),DATE(YEAR(Paskola_SK!$D$8),MONTH(Paskola_SK!$D$8)+A170*(12/p),DAY(Paskola_SK!$D$8)))))))</f>
        <v/>
      </c>
      <c r="C170" s="82" t="str">
        <f t="shared" si="6"/>
        <v/>
      </c>
      <c r="D170" s="82" t="str">
        <f t="shared" si="7"/>
        <v/>
      </c>
      <c r="E170" s="82" t="str">
        <f>IF(A170="","",A+SUM($D$2:D169))</f>
        <v/>
      </c>
      <c r="F170" s="82" t="str">
        <f>IF(A170="","",SUM(D$1:D170)+PV)</f>
        <v/>
      </c>
      <c r="G170" s="82" t="str">
        <f>IF(A170="","",IF(Paskola_SK!$D$9=Paskola_VP!$A$10,I169*( (1+rate)^(B170-B169)-1 ),I169*rate))</f>
        <v/>
      </c>
      <c r="H170" s="82" t="str">
        <f>IF(D170="","",SUM(G$1:G170))</f>
        <v/>
      </c>
      <c r="I170" s="82" t="str">
        <f t="shared" si="8"/>
        <v/>
      </c>
    </row>
    <row r="171" spans="1:9" x14ac:dyDescent="0.25">
      <c r="A171" s="84" t="str">
        <f>IF(I170="","",IF(A170&gt;=Paskola_SK!$D$7*p,"",A170+1))</f>
        <v/>
      </c>
      <c r="B171" s="83" t="str">
        <f>IF(A171="","",IF(p=52,B170+7,IF(p=26,B170+14,IF(p=24,IF(MOD(A171,2)=0,EDATE(Paskola_SK!$D$8,A171/2),B170+14),IF(DAY(DATE(YEAR(Paskola_SK!$D$8),MONTH(Paskola_SK!$D$8)+(A171-1)*(12/p),DAY(Paskola_SK!$D$8)))&lt;&gt;DAY(Paskola_SK!$D$8),DATE(YEAR(Paskola_SK!$D$8),MONTH(Paskola_SK!$D$8)+A171*(12/p)+1,0),DATE(YEAR(Paskola_SK!$D$8),MONTH(Paskola_SK!$D$8)+A171*(12/p),DAY(Paskola_SK!$D$8)))))))</f>
        <v/>
      </c>
      <c r="C171" s="82" t="str">
        <f t="shared" si="6"/>
        <v/>
      </c>
      <c r="D171" s="82" t="str">
        <f t="shared" si="7"/>
        <v/>
      </c>
      <c r="E171" s="82" t="str">
        <f>IF(A171="","",A+SUM($D$2:D170))</f>
        <v/>
      </c>
      <c r="F171" s="82" t="str">
        <f>IF(A171="","",SUM(D$1:D171)+PV)</f>
        <v/>
      </c>
      <c r="G171" s="82" t="str">
        <f>IF(A171="","",IF(Paskola_SK!$D$9=Paskola_VP!$A$10,I170*( (1+rate)^(B171-B170)-1 ),I170*rate))</f>
        <v/>
      </c>
      <c r="H171" s="82" t="str">
        <f>IF(D171="","",SUM(G$1:G171))</f>
        <v/>
      </c>
      <c r="I171" s="82" t="str">
        <f t="shared" si="8"/>
        <v/>
      </c>
    </row>
    <row r="172" spans="1:9" x14ac:dyDescent="0.25">
      <c r="A172" s="84" t="str">
        <f>IF(I171="","",IF(A171&gt;=Paskola_SK!$D$7*p,"",A171+1))</f>
        <v/>
      </c>
      <c r="B172" s="83" t="str">
        <f>IF(A172="","",IF(p=52,B171+7,IF(p=26,B171+14,IF(p=24,IF(MOD(A172,2)=0,EDATE(Paskola_SK!$D$8,A172/2),B171+14),IF(DAY(DATE(YEAR(Paskola_SK!$D$8),MONTH(Paskola_SK!$D$8)+(A172-1)*(12/p),DAY(Paskola_SK!$D$8)))&lt;&gt;DAY(Paskola_SK!$D$8),DATE(YEAR(Paskola_SK!$D$8),MONTH(Paskola_SK!$D$8)+A172*(12/p)+1,0),DATE(YEAR(Paskola_SK!$D$8),MONTH(Paskola_SK!$D$8)+A172*(12/p),DAY(Paskola_SK!$D$8)))))))</f>
        <v/>
      </c>
      <c r="C172" s="82" t="str">
        <f t="shared" si="6"/>
        <v/>
      </c>
      <c r="D172" s="82" t="str">
        <f t="shared" si="7"/>
        <v/>
      </c>
      <c r="E172" s="82" t="str">
        <f>IF(A172="","",A+SUM($D$2:D171))</f>
        <v/>
      </c>
      <c r="F172" s="82" t="str">
        <f>IF(A172="","",SUM(D$1:D172)+PV)</f>
        <v/>
      </c>
      <c r="G172" s="82" t="str">
        <f>IF(A172="","",IF(Paskola_SK!$D$9=Paskola_VP!$A$10,I171*( (1+rate)^(B172-B171)-1 ),I171*rate))</f>
        <v/>
      </c>
      <c r="H172" s="82" t="str">
        <f>IF(D172="","",SUM(G$1:G172))</f>
        <v/>
      </c>
      <c r="I172" s="82" t="str">
        <f t="shared" si="8"/>
        <v/>
      </c>
    </row>
    <row r="173" spans="1:9" x14ac:dyDescent="0.25">
      <c r="A173" s="84" t="str">
        <f>IF(I172="","",IF(A172&gt;=Paskola_SK!$D$7*p,"",A172+1))</f>
        <v/>
      </c>
      <c r="B173" s="83" t="str">
        <f>IF(A173="","",IF(p=52,B172+7,IF(p=26,B172+14,IF(p=24,IF(MOD(A173,2)=0,EDATE(Paskola_SK!$D$8,A173/2),B172+14),IF(DAY(DATE(YEAR(Paskola_SK!$D$8),MONTH(Paskola_SK!$D$8)+(A173-1)*(12/p),DAY(Paskola_SK!$D$8)))&lt;&gt;DAY(Paskola_SK!$D$8),DATE(YEAR(Paskola_SK!$D$8),MONTH(Paskola_SK!$D$8)+A173*(12/p)+1,0),DATE(YEAR(Paskola_SK!$D$8),MONTH(Paskola_SK!$D$8)+A173*(12/p),DAY(Paskola_SK!$D$8)))))))</f>
        <v/>
      </c>
      <c r="C173" s="82" t="str">
        <f t="shared" si="6"/>
        <v/>
      </c>
      <c r="D173" s="82" t="str">
        <f t="shared" si="7"/>
        <v/>
      </c>
      <c r="E173" s="82" t="str">
        <f>IF(A173="","",A+SUM($D$2:D172))</f>
        <v/>
      </c>
      <c r="F173" s="82" t="str">
        <f>IF(A173="","",SUM(D$1:D173)+PV)</f>
        <v/>
      </c>
      <c r="G173" s="82" t="str">
        <f>IF(A173="","",IF(Paskola_SK!$D$9=Paskola_VP!$A$10,I172*( (1+rate)^(B173-B172)-1 ),I172*rate))</f>
        <v/>
      </c>
      <c r="H173" s="82" t="str">
        <f>IF(D173="","",SUM(G$1:G173))</f>
        <v/>
      </c>
      <c r="I173" s="82" t="str">
        <f t="shared" si="8"/>
        <v/>
      </c>
    </row>
    <row r="174" spans="1:9" x14ac:dyDescent="0.25">
      <c r="A174" s="84" t="str">
        <f>IF(I173="","",IF(A173&gt;=Paskola_SK!$D$7*p,"",A173+1))</f>
        <v/>
      </c>
      <c r="B174" s="83" t="str">
        <f>IF(A174="","",IF(p=52,B173+7,IF(p=26,B173+14,IF(p=24,IF(MOD(A174,2)=0,EDATE(Paskola_SK!$D$8,A174/2),B173+14),IF(DAY(DATE(YEAR(Paskola_SK!$D$8),MONTH(Paskola_SK!$D$8)+(A174-1)*(12/p),DAY(Paskola_SK!$D$8)))&lt;&gt;DAY(Paskola_SK!$D$8),DATE(YEAR(Paskola_SK!$D$8),MONTH(Paskola_SK!$D$8)+A174*(12/p)+1,0),DATE(YEAR(Paskola_SK!$D$8),MONTH(Paskola_SK!$D$8)+A174*(12/p),DAY(Paskola_SK!$D$8)))))))</f>
        <v/>
      </c>
      <c r="C174" s="82" t="str">
        <f t="shared" si="6"/>
        <v/>
      </c>
      <c r="D174" s="82" t="str">
        <f t="shared" si="7"/>
        <v/>
      </c>
      <c r="E174" s="82" t="str">
        <f>IF(A174="","",A+SUM($D$2:D173))</f>
        <v/>
      </c>
      <c r="F174" s="82" t="str">
        <f>IF(A174="","",SUM(D$1:D174)+PV)</f>
        <v/>
      </c>
      <c r="G174" s="82" t="str">
        <f>IF(A174="","",IF(Paskola_SK!$D$9=Paskola_VP!$A$10,I173*( (1+rate)^(B174-B173)-1 ),I173*rate))</f>
        <v/>
      </c>
      <c r="H174" s="82" t="str">
        <f>IF(D174="","",SUM(G$1:G174))</f>
        <v/>
      </c>
      <c r="I174" s="82" t="str">
        <f t="shared" si="8"/>
        <v/>
      </c>
    </row>
    <row r="175" spans="1:9" x14ac:dyDescent="0.25">
      <c r="A175" s="84" t="str">
        <f>IF(I174="","",IF(A174&gt;=Paskola_SK!$D$7*p,"",A174+1))</f>
        <v/>
      </c>
      <c r="B175" s="83" t="str">
        <f>IF(A175="","",IF(p=52,B174+7,IF(p=26,B174+14,IF(p=24,IF(MOD(A175,2)=0,EDATE(Paskola_SK!$D$8,A175/2),B174+14),IF(DAY(DATE(YEAR(Paskola_SK!$D$8),MONTH(Paskola_SK!$D$8)+(A175-1)*(12/p),DAY(Paskola_SK!$D$8)))&lt;&gt;DAY(Paskola_SK!$D$8),DATE(YEAR(Paskola_SK!$D$8),MONTH(Paskola_SK!$D$8)+A175*(12/p)+1,0),DATE(YEAR(Paskola_SK!$D$8),MONTH(Paskola_SK!$D$8)+A175*(12/p),DAY(Paskola_SK!$D$8)))))))</f>
        <v/>
      </c>
      <c r="C175" s="82" t="str">
        <f t="shared" si="6"/>
        <v/>
      </c>
      <c r="D175" s="82" t="str">
        <f t="shared" si="7"/>
        <v/>
      </c>
      <c r="E175" s="82" t="str">
        <f>IF(A175="","",A+SUM($D$2:D174))</f>
        <v/>
      </c>
      <c r="F175" s="82" t="str">
        <f>IF(A175="","",SUM(D$1:D175)+PV)</f>
        <v/>
      </c>
      <c r="G175" s="82" t="str">
        <f>IF(A175="","",IF(Paskola_SK!$D$9=Paskola_VP!$A$10,I174*( (1+rate)^(B175-B174)-1 ),I174*rate))</f>
        <v/>
      </c>
      <c r="H175" s="82" t="str">
        <f>IF(D175="","",SUM(G$1:G175))</f>
        <v/>
      </c>
      <c r="I175" s="82" t="str">
        <f t="shared" si="8"/>
        <v/>
      </c>
    </row>
    <row r="176" spans="1:9" x14ac:dyDescent="0.25">
      <c r="A176" s="84" t="str">
        <f>IF(I175="","",IF(A175&gt;=Paskola_SK!$D$7*p,"",A175+1))</f>
        <v/>
      </c>
      <c r="B176" s="83" t="str">
        <f>IF(A176="","",IF(p=52,B175+7,IF(p=26,B175+14,IF(p=24,IF(MOD(A176,2)=0,EDATE(Paskola_SK!$D$8,A176/2),B175+14),IF(DAY(DATE(YEAR(Paskola_SK!$D$8),MONTH(Paskola_SK!$D$8)+(A176-1)*(12/p),DAY(Paskola_SK!$D$8)))&lt;&gt;DAY(Paskola_SK!$D$8),DATE(YEAR(Paskola_SK!$D$8),MONTH(Paskola_SK!$D$8)+A176*(12/p)+1,0),DATE(YEAR(Paskola_SK!$D$8),MONTH(Paskola_SK!$D$8)+A176*(12/p),DAY(Paskola_SK!$D$8)))))))</f>
        <v/>
      </c>
      <c r="C176" s="82" t="str">
        <f t="shared" si="6"/>
        <v/>
      </c>
      <c r="D176" s="82" t="str">
        <f t="shared" si="7"/>
        <v/>
      </c>
      <c r="E176" s="82" t="str">
        <f>IF(A176="","",A+SUM($D$2:D175))</f>
        <v/>
      </c>
      <c r="F176" s="82" t="str">
        <f>IF(A176="","",SUM(D$1:D176)+PV)</f>
        <v/>
      </c>
      <c r="G176" s="82" t="str">
        <f>IF(A176="","",IF(Paskola_SK!$D$9=Paskola_VP!$A$10,I175*( (1+rate)^(B176-B175)-1 ),I175*rate))</f>
        <v/>
      </c>
      <c r="H176" s="82" t="str">
        <f>IF(D176="","",SUM(G$1:G176))</f>
        <v/>
      </c>
      <c r="I176" s="82" t="str">
        <f t="shared" si="8"/>
        <v/>
      </c>
    </row>
    <row r="177" spans="1:9" x14ac:dyDescent="0.25">
      <c r="A177" s="84" t="str">
        <f>IF(I176="","",IF(A176&gt;=Paskola_SK!$D$7*p,"",A176+1))</f>
        <v/>
      </c>
      <c r="B177" s="83" t="str">
        <f>IF(A177="","",IF(p=52,B176+7,IF(p=26,B176+14,IF(p=24,IF(MOD(A177,2)=0,EDATE(Paskola_SK!$D$8,A177/2),B176+14),IF(DAY(DATE(YEAR(Paskola_SK!$D$8),MONTH(Paskola_SK!$D$8)+(A177-1)*(12/p),DAY(Paskola_SK!$D$8)))&lt;&gt;DAY(Paskola_SK!$D$8),DATE(YEAR(Paskola_SK!$D$8),MONTH(Paskola_SK!$D$8)+A177*(12/p)+1,0),DATE(YEAR(Paskola_SK!$D$8),MONTH(Paskola_SK!$D$8)+A177*(12/p),DAY(Paskola_SK!$D$8)))))))</f>
        <v/>
      </c>
      <c r="C177" s="82" t="str">
        <f t="shared" si="6"/>
        <v/>
      </c>
      <c r="D177" s="82" t="str">
        <f t="shared" si="7"/>
        <v/>
      </c>
      <c r="E177" s="82" t="str">
        <f>IF(A177="","",A+SUM($D$2:D176))</f>
        <v/>
      </c>
      <c r="F177" s="82" t="str">
        <f>IF(A177="","",SUM(D$1:D177)+PV)</f>
        <v/>
      </c>
      <c r="G177" s="82" t="str">
        <f>IF(A177="","",IF(Paskola_SK!$D$9=Paskola_VP!$A$10,I176*( (1+rate)^(B177-B176)-1 ),I176*rate))</f>
        <v/>
      </c>
      <c r="H177" s="82" t="str">
        <f>IF(D177="","",SUM(G$1:G177))</f>
        <v/>
      </c>
      <c r="I177" s="82" t="str">
        <f t="shared" si="8"/>
        <v/>
      </c>
    </row>
    <row r="178" spans="1:9" x14ac:dyDescent="0.25">
      <c r="A178" s="84" t="str">
        <f>IF(I177="","",IF(A177&gt;=Paskola_SK!$D$7*p,"",A177+1))</f>
        <v/>
      </c>
      <c r="B178" s="83" t="str">
        <f>IF(A178="","",IF(p=52,B177+7,IF(p=26,B177+14,IF(p=24,IF(MOD(A178,2)=0,EDATE(Paskola_SK!$D$8,A178/2),B177+14),IF(DAY(DATE(YEAR(Paskola_SK!$D$8),MONTH(Paskola_SK!$D$8)+(A178-1)*(12/p),DAY(Paskola_SK!$D$8)))&lt;&gt;DAY(Paskola_SK!$D$8),DATE(YEAR(Paskola_SK!$D$8),MONTH(Paskola_SK!$D$8)+A178*(12/p)+1,0),DATE(YEAR(Paskola_SK!$D$8),MONTH(Paskola_SK!$D$8)+A178*(12/p),DAY(Paskola_SK!$D$8)))))))</f>
        <v/>
      </c>
      <c r="C178" s="82" t="str">
        <f t="shared" si="6"/>
        <v/>
      </c>
      <c r="D178" s="82" t="str">
        <f t="shared" si="7"/>
        <v/>
      </c>
      <c r="E178" s="82" t="str">
        <f>IF(A178="","",A+SUM($D$2:D177))</f>
        <v/>
      </c>
      <c r="F178" s="82" t="str">
        <f>IF(A178="","",SUM(D$1:D178)+PV)</f>
        <v/>
      </c>
      <c r="G178" s="82" t="str">
        <f>IF(A178="","",IF(Paskola_SK!$D$9=Paskola_VP!$A$10,I177*( (1+rate)^(B178-B177)-1 ),I177*rate))</f>
        <v/>
      </c>
      <c r="H178" s="82" t="str">
        <f>IF(D178="","",SUM(G$1:G178))</f>
        <v/>
      </c>
      <c r="I178" s="82" t="str">
        <f t="shared" si="8"/>
        <v/>
      </c>
    </row>
    <row r="179" spans="1:9" x14ac:dyDescent="0.25">
      <c r="A179" s="84" t="str">
        <f>IF(I178="","",IF(A178&gt;=Paskola_SK!$D$7*p,"",A178+1))</f>
        <v/>
      </c>
      <c r="B179" s="83" t="str">
        <f>IF(A179="","",IF(p=52,B178+7,IF(p=26,B178+14,IF(p=24,IF(MOD(A179,2)=0,EDATE(Paskola_SK!$D$8,A179/2),B178+14),IF(DAY(DATE(YEAR(Paskola_SK!$D$8),MONTH(Paskola_SK!$D$8)+(A179-1)*(12/p),DAY(Paskola_SK!$D$8)))&lt;&gt;DAY(Paskola_SK!$D$8),DATE(YEAR(Paskola_SK!$D$8),MONTH(Paskola_SK!$D$8)+A179*(12/p)+1,0),DATE(YEAR(Paskola_SK!$D$8),MONTH(Paskola_SK!$D$8)+A179*(12/p),DAY(Paskola_SK!$D$8)))))))</f>
        <v/>
      </c>
      <c r="C179" s="82" t="str">
        <f t="shared" si="6"/>
        <v/>
      </c>
      <c r="D179" s="82" t="str">
        <f t="shared" si="7"/>
        <v/>
      </c>
      <c r="E179" s="82" t="str">
        <f>IF(A179="","",A+SUM($D$2:D178))</f>
        <v/>
      </c>
      <c r="F179" s="82" t="str">
        <f>IF(A179="","",SUM(D$1:D179)+PV)</f>
        <v/>
      </c>
      <c r="G179" s="82" t="str">
        <f>IF(A179="","",IF(Paskola_SK!$D$9=Paskola_VP!$A$10,I178*( (1+rate)^(B179-B178)-1 ),I178*rate))</f>
        <v/>
      </c>
      <c r="H179" s="82" t="str">
        <f>IF(D179="","",SUM(G$1:G179))</f>
        <v/>
      </c>
      <c r="I179" s="82" t="str">
        <f t="shared" si="8"/>
        <v/>
      </c>
    </row>
    <row r="180" spans="1:9" x14ac:dyDescent="0.25">
      <c r="A180" s="84" t="str">
        <f>IF(I179="","",IF(A179&gt;=Paskola_SK!$D$7*p,"",A179+1))</f>
        <v/>
      </c>
      <c r="B180" s="83" t="str">
        <f>IF(A180="","",IF(p=52,B179+7,IF(p=26,B179+14,IF(p=24,IF(MOD(A180,2)=0,EDATE(Paskola_SK!$D$8,A180/2),B179+14),IF(DAY(DATE(YEAR(Paskola_SK!$D$8),MONTH(Paskola_SK!$D$8)+(A180-1)*(12/p),DAY(Paskola_SK!$D$8)))&lt;&gt;DAY(Paskola_SK!$D$8),DATE(YEAR(Paskola_SK!$D$8),MONTH(Paskola_SK!$D$8)+A180*(12/p)+1,0),DATE(YEAR(Paskola_SK!$D$8),MONTH(Paskola_SK!$D$8)+A180*(12/p),DAY(Paskola_SK!$D$8)))))))</f>
        <v/>
      </c>
      <c r="C180" s="82" t="str">
        <f t="shared" si="6"/>
        <v/>
      </c>
      <c r="D180" s="82" t="str">
        <f t="shared" si="7"/>
        <v/>
      </c>
      <c r="E180" s="82" t="str">
        <f>IF(A180="","",A+SUM($D$2:D179))</f>
        <v/>
      </c>
      <c r="F180" s="82" t="str">
        <f>IF(A180="","",SUM(D$1:D180)+PV)</f>
        <v/>
      </c>
      <c r="G180" s="82" t="str">
        <f>IF(A180="","",IF(Paskola_SK!$D$9=Paskola_VP!$A$10,I179*( (1+rate)^(B180-B179)-1 ),I179*rate))</f>
        <v/>
      </c>
      <c r="H180" s="82" t="str">
        <f>IF(D180="","",SUM(G$1:G180))</f>
        <v/>
      </c>
      <c r="I180" s="82" t="str">
        <f t="shared" si="8"/>
        <v/>
      </c>
    </row>
    <row r="181" spans="1:9" x14ac:dyDescent="0.25">
      <c r="A181" s="84" t="str">
        <f>IF(I180="","",IF(A180&gt;=Paskola_SK!$D$7*p,"",A180+1))</f>
        <v/>
      </c>
      <c r="B181" s="83" t="str">
        <f>IF(A181="","",IF(p=52,B180+7,IF(p=26,B180+14,IF(p=24,IF(MOD(A181,2)=0,EDATE(Paskola_SK!$D$8,A181/2),B180+14),IF(DAY(DATE(YEAR(Paskola_SK!$D$8),MONTH(Paskola_SK!$D$8)+(A181-1)*(12/p),DAY(Paskola_SK!$D$8)))&lt;&gt;DAY(Paskola_SK!$D$8),DATE(YEAR(Paskola_SK!$D$8),MONTH(Paskola_SK!$D$8)+A181*(12/p)+1,0),DATE(YEAR(Paskola_SK!$D$8),MONTH(Paskola_SK!$D$8)+A181*(12/p),DAY(Paskola_SK!$D$8)))))))</f>
        <v/>
      </c>
      <c r="C181" s="82" t="str">
        <f t="shared" si="6"/>
        <v/>
      </c>
      <c r="D181" s="82" t="str">
        <f t="shared" si="7"/>
        <v/>
      </c>
      <c r="E181" s="82" t="str">
        <f>IF(A181="","",A+SUM($D$2:D180))</f>
        <v/>
      </c>
      <c r="F181" s="82" t="str">
        <f>IF(A181="","",SUM(D$1:D181)+PV)</f>
        <v/>
      </c>
      <c r="G181" s="82" t="str">
        <f>IF(A181="","",IF(Paskola_SK!$D$9=Paskola_VP!$A$10,I180*( (1+rate)^(B181-B180)-1 ),I180*rate))</f>
        <v/>
      </c>
      <c r="H181" s="82" t="str">
        <f>IF(D181="","",SUM(G$1:G181))</f>
        <v/>
      </c>
      <c r="I181" s="82" t="str">
        <f t="shared" si="8"/>
        <v/>
      </c>
    </row>
    <row r="182" spans="1:9" x14ac:dyDescent="0.25">
      <c r="A182" s="84" t="str">
        <f>IF(I181="","",IF(A181&gt;=Paskola_SK!$D$7*p,"",A181+1))</f>
        <v/>
      </c>
      <c r="B182" s="83" t="str">
        <f>IF(A182="","",IF(p=52,B181+7,IF(p=26,B181+14,IF(p=24,IF(MOD(A182,2)=0,EDATE(Paskola_SK!$D$8,A182/2),B181+14),IF(DAY(DATE(YEAR(Paskola_SK!$D$8),MONTH(Paskola_SK!$D$8)+(A182-1)*(12/p),DAY(Paskola_SK!$D$8)))&lt;&gt;DAY(Paskola_SK!$D$8),DATE(YEAR(Paskola_SK!$D$8),MONTH(Paskola_SK!$D$8)+A182*(12/p)+1,0),DATE(YEAR(Paskola_SK!$D$8),MONTH(Paskola_SK!$D$8)+A182*(12/p),DAY(Paskola_SK!$D$8)))))))</f>
        <v/>
      </c>
      <c r="C182" s="82" t="str">
        <f t="shared" si="6"/>
        <v/>
      </c>
      <c r="D182" s="82" t="str">
        <f t="shared" si="7"/>
        <v/>
      </c>
      <c r="E182" s="82" t="str">
        <f>IF(A182="","",A+SUM($D$2:D181))</f>
        <v/>
      </c>
      <c r="F182" s="82" t="str">
        <f>IF(A182="","",SUM(D$1:D182)+PV)</f>
        <v/>
      </c>
      <c r="G182" s="82" t="str">
        <f>IF(A182="","",IF(Paskola_SK!$D$9=Paskola_VP!$A$10,I181*( (1+rate)^(B182-B181)-1 ),I181*rate))</f>
        <v/>
      </c>
      <c r="H182" s="82" t="str">
        <f>IF(D182="","",SUM(G$1:G182))</f>
        <v/>
      </c>
      <c r="I182" s="82" t="str">
        <f t="shared" si="8"/>
        <v/>
      </c>
    </row>
    <row r="183" spans="1:9" x14ac:dyDescent="0.25">
      <c r="A183" s="84" t="str">
        <f>IF(I182="","",IF(A182&gt;=Paskola_SK!$D$7*p,"",A182+1))</f>
        <v/>
      </c>
      <c r="B183" s="83" t="str">
        <f>IF(A183="","",IF(p=52,B182+7,IF(p=26,B182+14,IF(p=24,IF(MOD(A183,2)=0,EDATE(Paskola_SK!$D$8,A183/2),B182+14),IF(DAY(DATE(YEAR(Paskola_SK!$D$8),MONTH(Paskola_SK!$D$8)+(A183-1)*(12/p),DAY(Paskola_SK!$D$8)))&lt;&gt;DAY(Paskola_SK!$D$8),DATE(YEAR(Paskola_SK!$D$8),MONTH(Paskola_SK!$D$8)+A183*(12/p)+1,0),DATE(YEAR(Paskola_SK!$D$8),MONTH(Paskola_SK!$D$8)+A183*(12/p),DAY(Paskola_SK!$D$8)))))))</f>
        <v/>
      </c>
      <c r="C183" s="82" t="str">
        <f t="shared" si="6"/>
        <v/>
      </c>
      <c r="D183" s="82" t="str">
        <f t="shared" si="7"/>
        <v/>
      </c>
      <c r="E183" s="82" t="str">
        <f>IF(A183="","",A+SUM($D$2:D182))</f>
        <v/>
      </c>
      <c r="F183" s="82" t="str">
        <f>IF(A183="","",SUM(D$1:D183)+PV)</f>
        <v/>
      </c>
      <c r="G183" s="82" t="str">
        <f>IF(A183="","",IF(Paskola_SK!$D$9=Paskola_VP!$A$10,I182*( (1+rate)^(B183-B182)-1 ),I182*rate))</f>
        <v/>
      </c>
      <c r="H183" s="82" t="str">
        <f>IF(D183="","",SUM(G$1:G183))</f>
        <v/>
      </c>
      <c r="I183" s="82" t="str">
        <f t="shared" si="8"/>
        <v/>
      </c>
    </row>
    <row r="184" spans="1:9" x14ac:dyDescent="0.25">
      <c r="A184" s="84" t="str">
        <f>IF(I183="","",IF(A183&gt;=Paskola_SK!$D$7*p,"",A183+1))</f>
        <v/>
      </c>
      <c r="B184" s="83" t="str">
        <f>IF(A184="","",IF(p=52,B183+7,IF(p=26,B183+14,IF(p=24,IF(MOD(A184,2)=0,EDATE(Paskola_SK!$D$8,A184/2),B183+14),IF(DAY(DATE(YEAR(Paskola_SK!$D$8),MONTH(Paskola_SK!$D$8)+(A184-1)*(12/p),DAY(Paskola_SK!$D$8)))&lt;&gt;DAY(Paskola_SK!$D$8),DATE(YEAR(Paskola_SK!$D$8),MONTH(Paskola_SK!$D$8)+A184*(12/p)+1,0),DATE(YEAR(Paskola_SK!$D$8),MONTH(Paskola_SK!$D$8)+A184*(12/p),DAY(Paskola_SK!$D$8)))))))</f>
        <v/>
      </c>
      <c r="C184" s="82" t="str">
        <f t="shared" si="6"/>
        <v/>
      </c>
      <c r="D184" s="82" t="str">
        <f t="shared" si="7"/>
        <v/>
      </c>
      <c r="E184" s="82" t="str">
        <f>IF(A184="","",A+SUM($D$2:D183))</f>
        <v/>
      </c>
      <c r="F184" s="82" t="str">
        <f>IF(A184="","",SUM(D$1:D184)+PV)</f>
        <v/>
      </c>
      <c r="G184" s="82" t="str">
        <f>IF(A184="","",IF(Paskola_SK!$D$9=Paskola_VP!$A$10,I183*( (1+rate)^(B184-B183)-1 ),I183*rate))</f>
        <v/>
      </c>
      <c r="H184" s="82" t="str">
        <f>IF(D184="","",SUM(G$1:G184))</f>
        <v/>
      </c>
      <c r="I184" s="82" t="str">
        <f t="shared" si="8"/>
        <v/>
      </c>
    </row>
    <row r="185" spans="1:9" x14ac:dyDescent="0.25">
      <c r="A185" s="84" t="str">
        <f>IF(I184="","",IF(A184&gt;=Paskola_SK!$D$7*p,"",A184+1))</f>
        <v/>
      </c>
      <c r="B185" s="83" t="str">
        <f>IF(A185="","",IF(p=52,B184+7,IF(p=26,B184+14,IF(p=24,IF(MOD(A185,2)=0,EDATE(Paskola_SK!$D$8,A185/2),B184+14),IF(DAY(DATE(YEAR(Paskola_SK!$D$8),MONTH(Paskola_SK!$D$8)+(A185-1)*(12/p),DAY(Paskola_SK!$D$8)))&lt;&gt;DAY(Paskola_SK!$D$8),DATE(YEAR(Paskola_SK!$D$8),MONTH(Paskola_SK!$D$8)+A185*(12/p)+1,0),DATE(YEAR(Paskola_SK!$D$8),MONTH(Paskola_SK!$D$8)+A185*(12/p),DAY(Paskola_SK!$D$8)))))))</f>
        <v/>
      </c>
      <c r="C185" s="82" t="str">
        <f t="shared" si="6"/>
        <v/>
      </c>
      <c r="D185" s="82" t="str">
        <f t="shared" si="7"/>
        <v/>
      </c>
      <c r="E185" s="82" t="str">
        <f>IF(A185="","",A+SUM($D$2:D184))</f>
        <v/>
      </c>
      <c r="F185" s="82" t="str">
        <f>IF(A185="","",SUM(D$1:D185)+PV)</f>
        <v/>
      </c>
      <c r="G185" s="82" t="str">
        <f>IF(A185="","",IF(Paskola_SK!$D$9=Paskola_VP!$A$10,I184*( (1+rate)^(B185-B184)-1 ),I184*rate))</f>
        <v/>
      </c>
      <c r="H185" s="82" t="str">
        <f>IF(D185="","",SUM(G$1:G185))</f>
        <v/>
      </c>
      <c r="I185" s="82" t="str">
        <f t="shared" si="8"/>
        <v/>
      </c>
    </row>
    <row r="186" spans="1:9" x14ac:dyDescent="0.25">
      <c r="A186" s="84" t="str">
        <f>IF(I185="","",IF(A185&gt;=Paskola_SK!$D$7*p,"",A185+1))</f>
        <v/>
      </c>
      <c r="B186" s="83" t="str">
        <f>IF(A186="","",IF(p=52,B185+7,IF(p=26,B185+14,IF(p=24,IF(MOD(A186,2)=0,EDATE(Paskola_SK!$D$8,A186/2),B185+14),IF(DAY(DATE(YEAR(Paskola_SK!$D$8),MONTH(Paskola_SK!$D$8)+(A186-1)*(12/p),DAY(Paskola_SK!$D$8)))&lt;&gt;DAY(Paskola_SK!$D$8),DATE(YEAR(Paskola_SK!$D$8),MONTH(Paskola_SK!$D$8)+A186*(12/p)+1,0),DATE(YEAR(Paskola_SK!$D$8),MONTH(Paskola_SK!$D$8)+A186*(12/p),DAY(Paskola_SK!$D$8)))))))</f>
        <v/>
      </c>
      <c r="C186" s="82" t="str">
        <f t="shared" si="6"/>
        <v/>
      </c>
      <c r="D186" s="82" t="str">
        <f t="shared" si="7"/>
        <v/>
      </c>
      <c r="E186" s="82" t="str">
        <f>IF(A186="","",A+SUM($D$2:D185))</f>
        <v/>
      </c>
      <c r="F186" s="82" t="str">
        <f>IF(A186="","",SUM(D$1:D186)+PV)</f>
        <v/>
      </c>
      <c r="G186" s="82" t="str">
        <f>IF(A186="","",IF(Paskola_SK!$D$9=Paskola_VP!$A$10,I185*( (1+rate)^(B186-B185)-1 ),I185*rate))</f>
        <v/>
      </c>
      <c r="H186" s="82" t="str">
        <f>IF(D186="","",SUM(G$1:G186))</f>
        <v/>
      </c>
      <c r="I186" s="82" t="str">
        <f t="shared" si="8"/>
        <v/>
      </c>
    </row>
    <row r="187" spans="1:9" x14ac:dyDescent="0.25">
      <c r="A187" s="84" t="str">
        <f>IF(I186="","",IF(A186&gt;=Paskola_SK!$D$7*p,"",A186+1))</f>
        <v/>
      </c>
      <c r="B187" s="83" t="str">
        <f>IF(A187="","",IF(p=52,B186+7,IF(p=26,B186+14,IF(p=24,IF(MOD(A187,2)=0,EDATE(Paskola_SK!$D$8,A187/2),B186+14),IF(DAY(DATE(YEAR(Paskola_SK!$D$8),MONTH(Paskola_SK!$D$8)+(A187-1)*(12/p),DAY(Paskola_SK!$D$8)))&lt;&gt;DAY(Paskola_SK!$D$8),DATE(YEAR(Paskola_SK!$D$8),MONTH(Paskola_SK!$D$8)+A187*(12/p)+1,0),DATE(YEAR(Paskola_SK!$D$8),MONTH(Paskola_SK!$D$8)+A187*(12/p),DAY(Paskola_SK!$D$8)))))))</f>
        <v/>
      </c>
      <c r="C187" s="82" t="str">
        <f t="shared" si="6"/>
        <v/>
      </c>
      <c r="D187" s="82" t="str">
        <f t="shared" si="7"/>
        <v/>
      </c>
      <c r="E187" s="82" t="str">
        <f>IF(A187="","",A+SUM($D$2:D186))</f>
        <v/>
      </c>
      <c r="F187" s="82" t="str">
        <f>IF(A187="","",SUM(D$1:D187)+PV)</f>
        <v/>
      </c>
      <c r="G187" s="82" t="str">
        <f>IF(A187="","",IF(Paskola_SK!$D$9=Paskola_VP!$A$10,I186*( (1+rate)^(B187-B186)-1 ),I186*rate))</f>
        <v/>
      </c>
      <c r="H187" s="82" t="str">
        <f>IF(D187="","",SUM(G$1:G187))</f>
        <v/>
      </c>
      <c r="I187" s="82" t="str">
        <f t="shared" si="8"/>
        <v/>
      </c>
    </row>
    <row r="188" spans="1:9" x14ac:dyDescent="0.25">
      <c r="A188" s="84" t="str">
        <f>IF(I187="","",IF(A187&gt;=Paskola_SK!$D$7*p,"",A187+1))</f>
        <v/>
      </c>
      <c r="B188" s="83" t="str">
        <f>IF(A188="","",IF(p=52,B187+7,IF(p=26,B187+14,IF(p=24,IF(MOD(A188,2)=0,EDATE(Paskola_SK!$D$8,A188/2),B187+14),IF(DAY(DATE(YEAR(Paskola_SK!$D$8),MONTH(Paskola_SK!$D$8)+(A188-1)*(12/p),DAY(Paskola_SK!$D$8)))&lt;&gt;DAY(Paskola_SK!$D$8),DATE(YEAR(Paskola_SK!$D$8),MONTH(Paskola_SK!$D$8)+A188*(12/p)+1,0),DATE(YEAR(Paskola_SK!$D$8),MONTH(Paskola_SK!$D$8)+A188*(12/p),DAY(Paskola_SK!$D$8)))))))</f>
        <v/>
      </c>
      <c r="C188" s="82" t="str">
        <f t="shared" si="6"/>
        <v/>
      </c>
      <c r="D188" s="82" t="str">
        <f t="shared" si="7"/>
        <v/>
      </c>
      <c r="E188" s="82" t="str">
        <f>IF(A188="","",A+SUM($D$2:D187))</f>
        <v/>
      </c>
      <c r="F188" s="82" t="str">
        <f>IF(A188="","",SUM(D$1:D188)+PV)</f>
        <v/>
      </c>
      <c r="G188" s="82" t="str">
        <f>IF(A188="","",IF(Paskola_SK!$D$9=Paskola_VP!$A$10,I187*( (1+rate)^(B188-B187)-1 ),I187*rate))</f>
        <v/>
      </c>
      <c r="H188" s="82" t="str">
        <f>IF(D188="","",SUM(G$1:G188))</f>
        <v/>
      </c>
      <c r="I188" s="82" t="str">
        <f t="shared" si="8"/>
        <v/>
      </c>
    </row>
    <row r="189" spans="1:9" x14ac:dyDescent="0.25">
      <c r="A189" s="84" t="str">
        <f>IF(I188="","",IF(A188&gt;=Paskola_SK!$D$7*p,"",A188+1))</f>
        <v/>
      </c>
      <c r="B189" s="83" t="str">
        <f>IF(A189="","",IF(p=52,B188+7,IF(p=26,B188+14,IF(p=24,IF(MOD(A189,2)=0,EDATE(Paskola_SK!$D$8,A189/2),B188+14),IF(DAY(DATE(YEAR(Paskola_SK!$D$8),MONTH(Paskola_SK!$D$8)+(A189-1)*(12/p),DAY(Paskola_SK!$D$8)))&lt;&gt;DAY(Paskola_SK!$D$8),DATE(YEAR(Paskola_SK!$D$8),MONTH(Paskola_SK!$D$8)+A189*(12/p)+1,0),DATE(YEAR(Paskola_SK!$D$8),MONTH(Paskola_SK!$D$8)+A189*(12/p),DAY(Paskola_SK!$D$8)))))))</f>
        <v/>
      </c>
      <c r="C189" s="82" t="str">
        <f t="shared" si="6"/>
        <v/>
      </c>
      <c r="D189" s="82" t="str">
        <f t="shared" si="7"/>
        <v/>
      </c>
      <c r="E189" s="82" t="str">
        <f>IF(A189="","",A+SUM($D$2:D188))</f>
        <v/>
      </c>
      <c r="F189" s="82" t="str">
        <f>IF(A189="","",SUM(D$1:D189)+PV)</f>
        <v/>
      </c>
      <c r="G189" s="82" t="str">
        <f>IF(A189="","",IF(Paskola_SK!$D$9=Paskola_VP!$A$10,I188*( (1+rate)^(B189-B188)-1 ),I188*rate))</f>
        <v/>
      </c>
      <c r="H189" s="82" t="str">
        <f>IF(D189="","",SUM(G$1:G189))</f>
        <v/>
      </c>
      <c r="I189" s="82" t="str">
        <f t="shared" si="8"/>
        <v/>
      </c>
    </row>
    <row r="190" spans="1:9" x14ac:dyDescent="0.25">
      <c r="A190" s="84" t="str">
        <f>IF(I189="","",IF(A189&gt;=Paskola_SK!$D$7*p,"",A189+1))</f>
        <v/>
      </c>
      <c r="B190" s="83" t="str">
        <f>IF(A190="","",IF(p=52,B189+7,IF(p=26,B189+14,IF(p=24,IF(MOD(A190,2)=0,EDATE(Paskola_SK!$D$8,A190/2),B189+14),IF(DAY(DATE(YEAR(Paskola_SK!$D$8),MONTH(Paskola_SK!$D$8)+(A190-1)*(12/p),DAY(Paskola_SK!$D$8)))&lt;&gt;DAY(Paskola_SK!$D$8),DATE(YEAR(Paskola_SK!$D$8),MONTH(Paskola_SK!$D$8)+A190*(12/p)+1,0),DATE(YEAR(Paskola_SK!$D$8),MONTH(Paskola_SK!$D$8)+A190*(12/p),DAY(Paskola_SK!$D$8)))))))</f>
        <v/>
      </c>
      <c r="C190" s="82" t="str">
        <f t="shared" si="6"/>
        <v/>
      </c>
      <c r="D190" s="82" t="str">
        <f t="shared" si="7"/>
        <v/>
      </c>
      <c r="E190" s="82" t="str">
        <f>IF(A190="","",A+SUM($D$2:D189))</f>
        <v/>
      </c>
      <c r="F190" s="82" t="str">
        <f>IF(A190="","",SUM(D$1:D190)+PV)</f>
        <v/>
      </c>
      <c r="G190" s="82" t="str">
        <f>IF(A190="","",IF(Paskola_SK!$D$9=Paskola_VP!$A$10,I189*( (1+rate)^(B190-B189)-1 ),I189*rate))</f>
        <v/>
      </c>
      <c r="H190" s="82" t="str">
        <f>IF(D190="","",SUM(G$1:G190))</f>
        <v/>
      </c>
      <c r="I190" s="82" t="str">
        <f t="shared" si="8"/>
        <v/>
      </c>
    </row>
    <row r="191" spans="1:9" x14ac:dyDescent="0.25">
      <c r="A191" s="84" t="str">
        <f>IF(I190="","",IF(A190&gt;=Paskola_SK!$D$7*p,"",A190+1))</f>
        <v/>
      </c>
      <c r="B191" s="83" t="str">
        <f>IF(A191="","",IF(p=52,B190+7,IF(p=26,B190+14,IF(p=24,IF(MOD(A191,2)=0,EDATE(Paskola_SK!$D$8,A191/2),B190+14),IF(DAY(DATE(YEAR(Paskola_SK!$D$8),MONTH(Paskola_SK!$D$8)+(A191-1)*(12/p),DAY(Paskola_SK!$D$8)))&lt;&gt;DAY(Paskola_SK!$D$8),DATE(YEAR(Paskola_SK!$D$8),MONTH(Paskola_SK!$D$8)+A191*(12/p)+1,0),DATE(YEAR(Paskola_SK!$D$8),MONTH(Paskola_SK!$D$8)+A191*(12/p),DAY(Paskola_SK!$D$8)))))))</f>
        <v/>
      </c>
      <c r="C191" s="82" t="str">
        <f t="shared" si="6"/>
        <v/>
      </c>
      <c r="D191" s="82" t="str">
        <f t="shared" si="7"/>
        <v/>
      </c>
      <c r="E191" s="82" t="str">
        <f>IF(A191="","",A+SUM($D$2:D190))</f>
        <v/>
      </c>
      <c r="F191" s="82" t="str">
        <f>IF(A191="","",SUM(D$1:D191)+PV)</f>
        <v/>
      </c>
      <c r="G191" s="82" t="str">
        <f>IF(A191="","",IF(Paskola_SK!$D$9=Paskola_VP!$A$10,I190*( (1+rate)^(B191-B190)-1 ),I190*rate))</f>
        <v/>
      </c>
      <c r="H191" s="82" t="str">
        <f>IF(D191="","",SUM(G$1:G191))</f>
        <v/>
      </c>
      <c r="I191" s="82" t="str">
        <f t="shared" si="8"/>
        <v/>
      </c>
    </row>
    <row r="192" spans="1:9" x14ac:dyDescent="0.25">
      <c r="A192" s="84" t="str">
        <f>IF(I191="","",IF(A191&gt;=Paskola_SK!$D$7*p,"",A191+1))</f>
        <v/>
      </c>
      <c r="B192" s="83" t="str">
        <f>IF(A192="","",IF(p=52,B191+7,IF(p=26,B191+14,IF(p=24,IF(MOD(A192,2)=0,EDATE(Paskola_SK!$D$8,A192/2),B191+14),IF(DAY(DATE(YEAR(Paskola_SK!$D$8),MONTH(Paskola_SK!$D$8)+(A192-1)*(12/p),DAY(Paskola_SK!$D$8)))&lt;&gt;DAY(Paskola_SK!$D$8),DATE(YEAR(Paskola_SK!$D$8),MONTH(Paskola_SK!$D$8)+A192*(12/p)+1,0),DATE(YEAR(Paskola_SK!$D$8),MONTH(Paskola_SK!$D$8)+A192*(12/p),DAY(Paskola_SK!$D$8)))))))</f>
        <v/>
      </c>
      <c r="C192" s="82" t="str">
        <f t="shared" si="6"/>
        <v/>
      </c>
      <c r="D192" s="82" t="str">
        <f t="shared" si="7"/>
        <v/>
      </c>
      <c r="E192" s="82" t="str">
        <f>IF(A192="","",A+SUM($D$2:D191))</f>
        <v/>
      </c>
      <c r="F192" s="82" t="str">
        <f>IF(A192="","",SUM(D$1:D192)+PV)</f>
        <v/>
      </c>
      <c r="G192" s="82" t="str">
        <f>IF(A192="","",IF(Paskola_SK!$D$9=Paskola_VP!$A$10,I191*( (1+rate)^(B192-B191)-1 ),I191*rate))</f>
        <v/>
      </c>
      <c r="H192" s="82" t="str">
        <f>IF(D192="","",SUM(G$1:G192))</f>
        <v/>
      </c>
      <c r="I192" s="82" t="str">
        <f t="shared" si="8"/>
        <v/>
      </c>
    </row>
    <row r="193" spans="1:9" x14ac:dyDescent="0.25">
      <c r="A193" s="84" t="str">
        <f>IF(I192="","",IF(A192&gt;=Paskola_SK!$D$7*p,"",A192+1))</f>
        <v/>
      </c>
      <c r="B193" s="83" t="str">
        <f>IF(A193="","",IF(p=52,B192+7,IF(p=26,B192+14,IF(p=24,IF(MOD(A193,2)=0,EDATE(Paskola_SK!$D$8,A193/2),B192+14),IF(DAY(DATE(YEAR(Paskola_SK!$D$8),MONTH(Paskola_SK!$D$8)+(A193-1)*(12/p),DAY(Paskola_SK!$D$8)))&lt;&gt;DAY(Paskola_SK!$D$8),DATE(YEAR(Paskola_SK!$D$8),MONTH(Paskola_SK!$D$8)+A193*(12/p)+1,0),DATE(YEAR(Paskola_SK!$D$8),MONTH(Paskola_SK!$D$8)+A193*(12/p),DAY(Paskola_SK!$D$8)))))))</f>
        <v/>
      </c>
      <c r="C193" s="82" t="str">
        <f t="shared" si="6"/>
        <v/>
      </c>
      <c r="D193" s="82" t="str">
        <f t="shared" si="7"/>
        <v/>
      </c>
      <c r="E193" s="82" t="str">
        <f>IF(A193="","",A+SUM($D$2:D192))</f>
        <v/>
      </c>
      <c r="F193" s="82" t="str">
        <f>IF(A193="","",SUM(D$1:D193)+PV)</f>
        <v/>
      </c>
      <c r="G193" s="82" t="str">
        <f>IF(A193="","",IF(Paskola_SK!$D$9=Paskola_VP!$A$10,I192*( (1+rate)^(B193-B192)-1 ),I192*rate))</f>
        <v/>
      </c>
      <c r="H193" s="82" t="str">
        <f>IF(D193="","",SUM(G$1:G193))</f>
        <v/>
      </c>
      <c r="I193" s="82" t="str">
        <f t="shared" si="8"/>
        <v/>
      </c>
    </row>
    <row r="194" spans="1:9" x14ac:dyDescent="0.25">
      <c r="A194" s="84" t="str">
        <f>IF(I193="","",IF(A193&gt;=Paskola_SK!$D$7*p,"",A193+1))</f>
        <v/>
      </c>
      <c r="B194" s="83" t="str">
        <f>IF(A194="","",IF(p=52,B193+7,IF(p=26,B193+14,IF(p=24,IF(MOD(A194,2)=0,EDATE(Paskola_SK!$D$8,A194/2),B193+14),IF(DAY(DATE(YEAR(Paskola_SK!$D$8),MONTH(Paskola_SK!$D$8)+(A194-1)*(12/p),DAY(Paskola_SK!$D$8)))&lt;&gt;DAY(Paskola_SK!$D$8),DATE(YEAR(Paskola_SK!$D$8),MONTH(Paskola_SK!$D$8)+A194*(12/p)+1,0),DATE(YEAR(Paskola_SK!$D$8),MONTH(Paskola_SK!$D$8)+A194*(12/p),DAY(Paskola_SK!$D$8)))))))</f>
        <v/>
      </c>
      <c r="C194" s="82" t="str">
        <f t="shared" ref="C194:C257" si="9">IF(A194="","",PV)</f>
        <v/>
      </c>
      <c r="D194" s="82" t="str">
        <f t="shared" si="7"/>
        <v/>
      </c>
      <c r="E194" s="82" t="str">
        <f>IF(A194="","",A+SUM($D$2:D193))</f>
        <v/>
      </c>
      <c r="F194" s="82" t="str">
        <f>IF(A194="","",SUM(D$1:D194)+PV)</f>
        <v/>
      </c>
      <c r="G194" s="82" t="str">
        <f>IF(A194="","",IF(Paskola_SK!$D$9=Paskola_VP!$A$10,I193*( (1+rate)^(B194-B193)-1 ),I193*rate))</f>
        <v/>
      </c>
      <c r="H194" s="82" t="str">
        <f>IF(D194="","",SUM(G$1:G194))</f>
        <v/>
      </c>
      <c r="I194" s="82" t="str">
        <f t="shared" si="8"/>
        <v/>
      </c>
    </row>
    <row r="195" spans="1:9" x14ac:dyDescent="0.25">
      <c r="A195" s="84" t="str">
        <f>IF(I194="","",IF(A194&gt;=Paskola_SK!$D$7*p,"",A194+1))</f>
        <v/>
      </c>
      <c r="B195" s="83" t="str">
        <f>IF(A195="","",IF(p=52,B194+7,IF(p=26,B194+14,IF(p=24,IF(MOD(A195,2)=0,EDATE(Paskola_SK!$D$8,A195/2),B194+14),IF(DAY(DATE(YEAR(Paskola_SK!$D$8),MONTH(Paskola_SK!$D$8)+(A195-1)*(12/p),DAY(Paskola_SK!$D$8)))&lt;&gt;DAY(Paskola_SK!$D$8),DATE(YEAR(Paskola_SK!$D$8),MONTH(Paskola_SK!$D$8)+A195*(12/p)+1,0),DATE(YEAR(Paskola_SK!$D$8),MONTH(Paskola_SK!$D$8)+A195*(12/p),DAY(Paskola_SK!$D$8)))))))</f>
        <v/>
      </c>
      <c r="C195" s="82" t="str">
        <f t="shared" si="9"/>
        <v/>
      </c>
      <c r="D195" s="82" t="str">
        <f t="shared" ref="D195:D258" si="10">IF(A195="","",A)</f>
        <v/>
      </c>
      <c r="E195" s="82" t="str">
        <f>IF(A195="","",A+SUM($D$2:D194))</f>
        <v/>
      </c>
      <c r="F195" s="82" t="str">
        <f>IF(A195="","",SUM(D$1:D195)+PV)</f>
        <v/>
      </c>
      <c r="G195" s="82" t="str">
        <f>IF(A195="","",IF(Paskola_SK!$D$9=Paskola_VP!$A$10,I194*( (1+rate)^(B195-B194)-1 ),I194*rate))</f>
        <v/>
      </c>
      <c r="H195" s="82" t="str">
        <f>IF(D195="","",SUM(G$1:G195))</f>
        <v/>
      </c>
      <c r="I195" s="82" t="str">
        <f t="shared" ref="I195:I258" si="11">IF(A195="","",I194+G195+D195)</f>
        <v/>
      </c>
    </row>
    <row r="196" spans="1:9" x14ac:dyDescent="0.25">
      <c r="A196" s="84" t="str">
        <f>IF(I195="","",IF(A195&gt;=Paskola_SK!$D$7*p,"",A195+1))</f>
        <v/>
      </c>
      <c r="B196" s="83" t="str">
        <f>IF(A196="","",IF(p=52,B195+7,IF(p=26,B195+14,IF(p=24,IF(MOD(A196,2)=0,EDATE(Paskola_SK!$D$8,A196/2),B195+14),IF(DAY(DATE(YEAR(Paskola_SK!$D$8),MONTH(Paskola_SK!$D$8)+(A196-1)*(12/p),DAY(Paskola_SK!$D$8)))&lt;&gt;DAY(Paskola_SK!$D$8),DATE(YEAR(Paskola_SK!$D$8),MONTH(Paskola_SK!$D$8)+A196*(12/p)+1,0),DATE(YEAR(Paskola_SK!$D$8),MONTH(Paskola_SK!$D$8)+A196*(12/p),DAY(Paskola_SK!$D$8)))))))</f>
        <v/>
      </c>
      <c r="C196" s="82" t="str">
        <f t="shared" si="9"/>
        <v/>
      </c>
      <c r="D196" s="82" t="str">
        <f t="shared" si="10"/>
        <v/>
      </c>
      <c r="E196" s="82" t="str">
        <f>IF(A196="","",A+SUM($D$2:D195))</f>
        <v/>
      </c>
      <c r="F196" s="82" t="str">
        <f>IF(A196="","",SUM(D$1:D196)+PV)</f>
        <v/>
      </c>
      <c r="G196" s="82" t="str">
        <f>IF(A196="","",IF(Paskola_SK!$D$9=Paskola_VP!$A$10,I195*( (1+rate)^(B196-B195)-1 ),I195*rate))</f>
        <v/>
      </c>
      <c r="H196" s="82" t="str">
        <f>IF(D196="","",SUM(G$1:G196))</f>
        <v/>
      </c>
      <c r="I196" s="82" t="str">
        <f t="shared" si="11"/>
        <v/>
      </c>
    </row>
    <row r="197" spans="1:9" x14ac:dyDescent="0.25">
      <c r="A197" s="84" t="str">
        <f>IF(I196="","",IF(A196&gt;=Paskola_SK!$D$7*p,"",A196+1))</f>
        <v/>
      </c>
      <c r="B197" s="83" t="str">
        <f>IF(A197="","",IF(p=52,B196+7,IF(p=26,B196+14,IF(p=24,IF(MOD(A197,2)=0,EDATE(Paskola_SK!$D$8,A197/2),B196+14),IF(DAY(DATE(YEAR(Paskola_SK!$D$8),MONTH(Paskola_SK!$D$8)+(A197-1)*(12/p),DAY(Paskola_SK!$D$8)))&lt;&gt;DAY(Paskola_SK!$D$8),DATE(YEAR(Paskola_SK!$D$8),MONTH(Paskola_SK!$D$8)+A197*(12/p)+1,0),DATE(YEAR(Paskola_SK!$D$8),MONTH(Paskola_SK!$D$8)+A197*(12/p),DAY(Paskola_SK!$D$8)))))))</f>
        <v/>
      </c>
      <c r="C197" s="82" t="str">
        <f t="shared" si="9"/>
        <v/>
      </c>
      <c r="D197" s="82" t="str">
        <f t="shared" si="10"/>
        <v/>
      </c>
      <c r="E197" s="82" t="str">
        <f>IF(A197="","",A+SUM($D$2:D196))</f>
        <v/>
      </c>
      <c r="F197" s="82" t="str">
        <f>IF(A197="","",SUM(D$1:D197)+PV)</f>
        <v/>
      </c>
      <c r="G197" s="82" t="str">
        <f>IF(A197="","",IF(Paskola_SK!$D$9=Paskola_VP!$A$10,I196*( (1+rate)^(B197-B196)-1 ),I196*rate))</f>
        <v/>
      </c>
      <c r="H197" s="82" t="str">
        <f>IF(D197="","",SUM(G$1:G197))</f>
        <v/>
      </c>
      <c r="I197" s="82" t="str">
        <f t="shared" si="11"/>
        <v/>
      </c>
    </row>
    <row r="198" spans="1:9" x14ac:dyDescent="0.25">
      <c r="A198" s="84" t="str">
        <f>IF(I197="","",IF(A197&gt;=Paskola_SK!$D$7*p,"",A197+1))</f>
        <v/>
      </c>
      <c r="B198" s="83" t="str">
        <f>IF(A198="","",IF(p=52,B197+7,IF(p=26,B197+14,IF(p=24,IF(MOD(A198,2)=0,EDATE(Paskola_SK!$D$8,A198/2),B197+14),IF(DAY(DATE(YEAR(Paskola_SK!$D$8),MONTH(Paskola_SK!$D$8)+(A198-1)*(12/p),DAY(Paskola_SK!$D$8)))&lt;&gt;DAY(Paskola_SK!$D$8),DATE(YEAR(Paskola_SK!$D$8),MONTH(Paskola_SK!$D$8)+A198*(12/p)+1,0),DATE(YEAR(Paskola_SK!$D$8),MONTH(Paskola_SK!$D$8)+A198*(12/p),DAY(Paskola_SK!$D$8)))))))</f>
        <v/>
      </c>
      <c r="C198" s="82" t="str">
        <f t="shared" si="9"/>
        <v/>
      </c>
      <c r="D198" s="82" t="str">
        <f t="shared" si="10"/>
        <v/>
      </c>
      <c r="E198" s="82" t="str">
        <f>IF(A198="","",A+SUM($D$2:D197))</f>
        <v/>
      </c>
      <c r="F198" s="82" t="str">
        <f>IF(A198="","",SUM(D$1:D198)+PV)</f>
        <v/>
      </c>
      <c r="G198" s="82" t="str">
        <f>IF(A198="","",IF(Paskola_SK!$D$9=Paskola_VP!$A$10,I197*( (1+rate)^(B198-B197)-1 ),I197*rate))</f>
        <v/>
      </c>
      <c r="H198" s="82" t="str">
        <f>IF(D198="","",SUM(G$1:G198))</f>
        <v/>
      </c>
      <c r="I198" s="82" t="str">
        <f t="shared" si="11"/>
        <v/>
      </c>
    </row>
    <row r="199" spans="1:9" x14ac:dyDescent="0.25">
      <c r="A199" s="84" t="str">
        <f>IF(I198="","",IF(A198&gt;=Paskola_SK!$D$7*p,"",A198+1))</f>
        <v/>
      </c>
      <c r="B199" s="83" t="str">
        <f>IF(A199="","",IF(p=52,B198+7,IF(p=26,B198+14,IF(p=24,IF(MOD(A199,2)=0,EDATE(Paskola_SK!$D$8,A199/2),B198+14),IF(DAY(DATE(YEAR(Paskola_SK!$D$8),MONTH(Paskola_SK!$D$8)+(A199-1)*(12/p),DAY(Paskola_SK!$D$8)))&lt;&gt;DAY(Paskola_SK!$D$8),DATE(YEAR(Paskola_SK!$D$8),MONTH(Paskola_SK!$D$8)+A199*(12/p)+1,0),DATE(YEAR(Paskola_SK!$D$8),MONTH(Paskola_SK!$D$8)+A199*(12/p),DAY(Paskola_SK!$D$8)))))))</f>
        <v/>
      </c>
      <c r="C199" s="82" t="str">
        <f t="shared" si="9"/>
        <v/>
      </c>
      <c r="D199" s="82" t="str">
        <f t="shared" si="10"/>
        <v/>
      </c>
      <c r="E199" s="82" t="str">
        <f>IF(A199="","",A+SUM($D$2:D198))</f>
        <v/>
      </c>
      <c r="F199" s="82" t="str">
        <f>IF(A199="","",SUM(D$1:D199)+PV)</f>
        <v/>
      </c>
      <c r="G199" s="82" t="str">
        <f>IF(A199="","",IF(Paskola_SK!$D$9=Paskola_VP!$A$10,I198*( (1+rate)^(B199-B198)-1 ),I198*rate))</f>
        <v/>
      </c>
      <c r="H199" s="82" t="str">
        <f>IF(D199="","",SUM(G$1:G199))</f>
        <v/>
      </c>
      <c r="I199" s="82" t="str">
        <f t="shared" si="11"/>
        <v/>
      </c>
    </row>
    <row r="200" spans="1:9" x14ac:dyDescent="0.25">
      <c r="A200" s="84" t="str">
        <f>IF(I199="","",IF(A199&gt;=Paskola_SK!$D$7*p,"",A199+1))</f>
        <v/>
      </c>
      <c r="B200" s="83" t="str">
        <f>IF(A200="","",IF(p=52,B199+7,IF(p=26,B199+14,IF(p=24,IF(MOD(A200,2)=0,EDATE(Paskola_SK!$D$8,A200/2),B199+14),IF(DAY(DATE(YEAR(Paskola_SK!$D$8),MONTH(Paskola_SK!$D$8)+(A200-1)*(12/p),DAY(Paskola_SK!$D$8)))&lt;&gt;DAY(Paskola_SK!$D$8),DATE(YEAR(Paskola_SK!$D$8),MONTH(Paskola_SK!$D$8)+A200*(12/p)+1,0),DATE(YEAR(Paskola_SK!$D$8),MONTH(Paskola_SK!$D$8)+A200*(12/p),DAY(Paskola_SK!$D$8)))))))</f>
        <v/>
      </c>
      <c r="C200" s="82" t="str">
        <f t="shared" si="9"/>
        <v/>
      </c>
      <c r="D200" s="82" t="str">
        <f t="shared" si="10"/>
        <v/>
      </c>
      <c r="E200" s="82" t="str">
        <f>IF(A200="","",A+SUM($D$2:D199))</f>
        <v/>
      </c>
      <c r="F200" s="82" t="str">
        <f>IF(A200="","",SUM(D$1:D200)+PV)</f>
        <v/>
      </c>
      <c r="G200" s="82" t="str">
        <f>IF(A200="","",IF(Paskola_SK!$D$9=Paskola_VP!$A$10,I199*( (1+rate)^(B200-B199)-1 ),I199*rate))</f>
        <v/>
      </c>
      <c r="H200" s="82" t="str">
        <f>IF(D200="","",SUM(G$1:G200))</f>
        <v/>
      </c>
      <c r="I200" s="82" t="str">
        <f t="shared" si="11"/>
        <v/>
      </c>
    </row>
    <row r="201" spans="1:9" x14ac:dyDescent="0.25">
      <c r="A201" s="84" t="str">
        <f>IF(I200="","",IF(A200&gt;=Paskola_SK!$D$7*p,"",A200+1))</f>
        <v/>
      </c>
      <c r="B201" s="83" t="str">
        <f>IF(A201="","",IF(p=52,B200+7,IF(p=26,B200+14,IF(p=24,IF(MOD(A201,2)=0,EDATE(Paskola_SK!$D$8,A201/2),B200+14),IF(DAY(DATE(YEAR(Paskola_SK!$D$8),MONTH(Paskola_SK!$D$8)+(A201-1)*(12/p),DAY(Paskola_SK!$D$8)))&lt;&gt;DAY(Paskola_SK!$D$8),DATE(YEAR(Paskola_SK!$D$8),MONTH(Paskola_SK!$D$8)+A201*(12/p)+1,0),DATE(YEAR(Paskola_SK!$D$8),MONTH(Paskola_SK!$D$8)+A201*(12/p),DAY(Paskola_SK!$D$8)))))))</f>
        <v/>
      </c>
      <c r="C201" s="82" t="str">
        <f t="shared" si="9"/>
        <v/>
      </c>
      <c r="D201" s="82" t="str">
        <f t="shared" si="10"/>
        <v/>
      </c>
      <c r="E201" s="82" t="str">
        <f>IF(A201="","",A+SUM($D$2:D200))</f>
        <v/>
      </c>
      <c r="F201" s="82" t="str">
        <f>IF(A201="","",SUM(D$1:D201)+PV)</f>
        <v/>
      </c>
      <c r="G201" s="82" t="str">
        <f>IF(A201="","",IF(Paskola_SK!$D$9=Paskola_VP!$A$10,I200*( (1+rate)^(B201-B200)-1 ),I200*rate))</f>
        <v/>
      </c>
      <c r="H201" s="82" t="str">
        <f>IF(D201="","",SUM(G$1:G201))</f>
        <v/>
      </c>
      <c r="I201" s="82" t="str">
        <f t="shared" si="11"/>
        <v/>
      </c>
    </row>
    <row r="202" spans="1:9" x14ac:dyDescent="0.25">
      <c r="A202" s="84" t="str">
        <f>IF(I201="","",IF(A201&gt;=Paskola_SK!$D$7*p,"",A201+1))</f>
        <v/>
      </c>
      <c r="B202" s="83" t="str">
        <f>IF(A202="","",IF(p=52,B201+7,IF(p=26,B201+14,IF(p=24,IF(MOD(A202,2)=0,EDATE(Paskola_SK!$D$8,A202/2),B201+14),IF(DAY(DATE(YEAR(Paskola_SK!$D$8),MONTH(Paskola_SK!$D$8)+(A202-1)*(12/p),DAY(Paskola_SK!$D$8)))&lt;&gt;DAY(Paskola_SK!$D$8),DATE(YEAR(Paskola_SK!$D$8),MONTH(Paskola_SK!$D$8)+A202*(12/p)+1,0),DATE(YEAR(Paskola_SK!$D$8),MONTH(Paskola_SK!$D$8)+A202*(12/p),DAY(Paskola_SK!$D$8)))))))</f>
        <v/>
      </c>
      <c r="C202" s="82" t="str">
        <f t="shared" si="9"/>
        <v/>
      </c>
      <c r="D202" s="82" t="str">
        <f t="shared" si="10"/>
        <v/>
      </c>
      <c r="E202" s="82" t="str">
        <f>IF(A202="","",A+SUM($D$2:D201))</f>
        <v/>
      </c>
      <c r="F202" s="82" t="str">
        <f>IF(A202="","",SUM(D$1:D202)+PV)</f>
        <v/>
      </c>
      <c r="G202" s="82" t="str">
        <f>IF(A202="","",IF(Paskola_SK!$D$9=Paskola_VP!$A$10,I201*( (1+rate)^(B202-B201)-1 ),I201*rate))</f>
        <v/>
      </c>
      <c r="H202" s="82" t="str">
        <f>IF(D202="","",SUM(G$1:G202))</f>
        <v/>
      </c>
      <c r="I202" s="82" t="str">
        <f t="shared" si="11"/>
        <v/>
      </c>
    </row>
    <row r="203" spans="1:9" x14ac:dyDescent="0.25">
      <c r="A203" s="84" t="str">
        <f>IF(I202="","",IF(A202&gt;=Paskola_SK!$D$7*p,"",A202+1))</f>
        <v/>
      </c>
      <c r="B203" s="83" t="str">
        <f>IF(A203="","",IF(p=52,B202+7,IF(p=26,B202+14,IF(p=24,IF(MOD(A203,2)=0,EDATE(Paskola_SK!$D$8,A203/2),B202+14),IF(DAY(DATE(YEAR(Paskola_SK!$D$8),MONTH(Paskola_SK!$D$8)+(A203-1)*(12/p),DAY(Paskola_SK!$D$8)))&lt;&gt;DAY(Paskola_SK!$D$8),DATE(YEAR(Paskola_SK!$D$8),MONTH(Paskola_SK!$D$8)+A203*(12/p)+1,0),DATE(YEAR(Paskola_SK!$D$8),MONTH(Paskola_SK!$D$8)+A203*(12/p),DAY(Paskola_SK!$D$8)))))))</f>
        <v/>
      </c>
      <c r="C203" s="82" t="str">
        <f t="shared" si="9"/>
        <v/>
      </c>
      <c r="D203" s="82" t="str">
        <f t="shared" si="10"/>
        <v/>
      </c>
      <c r="E203" s="82" t="str">
        <f>IF(A203="","",A+SUM($D$2:D202))</f>
        <v/>
      </c>
      <c r="F203" s="82" t="str">
        <f>IF(A203="","",SUM(D$1:D203)+PV)</f>
        <v/>
      </c>
      <c r="G203" s="82" t="str">
        <f>IF(A203="","",IF(Paskola_SK!$D$9=Paskola_VP!$A$10,I202*( (1+rate)^(B203-B202)-1 ),I202*rate))</f>
        <v/>
      </c>
      <c r="H203" s="82" t="str">
        <f>IF(D203="","",SUM(G$1:G203))</f>
        <v/>
      </c>
      <c r="I203" s="82" t="str">
        <f t="shared" si="11"/>
        <v/>
      </c>
    </row>
    <row r="204" spans="1:9" x14ac:dyDescent="0.25">
      <c r="A204" s="84" t="str">
        <f>IF(I203="","",IF(A203&gt;=Paskola_SK!$D$7*p,"",A203+1))</f>
        <v/>
      </c>
      <c r="B204" s="83" t="str">
        <f>IF(A204="","",IF(p=52,B203+7,IF(p=26,B203+14,IF(p=24,IF(MOD(A204,2)=0,EDATE(Paskola_SK!$D$8,A204/2),B203+14),IF(DAY(DATE(YEAR(Paskola_SK!$D$8),MONTH(Paskola_SK!$D$8)+(A204-1)*(12/p),DAY(Paskola_SK!$D$8)))&lt;&gt;DAY(Paskola_SK!$D$8),DATE(YEAR(Paskola_SK!$D$8),MONTH(Paskola_SK!$D$8)+A204*(12/p)+1,0),DATE(YEAR(Paskola_SK!$D$8),MONTH(Paskola_SK!$D$8)+A204*(12/p),DAY(Paskola_SK!$D$8)))))))</f>
        <v/>
      </c>
      <c r="C204" s="82" t="str">
        <f t="shared" si="9"/>
        <v/>
      </c>
      <c r="D204" s="82" t="str">
        <f t="shared" si="10"/>
        <v/>
      </c>
      <c r="E204" s="82" t="str">
        <f>IF(A204="","",A+SUM($D$2:D203))</f>
        <v/>
      </c>
      <c r="F204" s="82" t="str">
        <f>IF(A204="","",SUM(D$1:D204)+PV)</f>
        <v/>
      </c>
      <c r="G204" s="82" t="str">
        <f>IF(A204="","",IF(Paskola_SK!$D$9=Paskola_VP!$A$10,I203*( (1+rate)^(B204-B203)-1 ),I203*rate))</f>
        <v/>
      </c>
      <c r="H204" s="82" t="str">
        <f>IF(D204="","",SUM(G$1:G204))</f>
        <v/>
      </c>
      <c r="I204" s="82" t="str">
        <f t="shared" si="11"/>
        <v/>
      </c>
    </row>
    <row r="205" spans="1:9" x14ac:dyDescent="0.25">
      <c r="A205" s="84" t="str">
        <f>IF(I204="","",IF(A204&gt;=Paskola_SK!$D$7*p,"",A204+1))</f>
        <v/>
      </c>
      <c r="B205" s="83" t="str">
        <f>IF(A205="","",IF(p=52,B204+7,IF(p=26,B204+14,IF(p=24,IF(MOD(A205,2)=0,EDATE(Paskola_SK!$D$8,A205/2),B204+14),IF(DAY(DATE(YEAR(Paskola_SK!$D$8),MONTH(Paskola_SK!$D$8)+(A205-1)*(12/p),DAY(Paskola_SK!$D$8)))&lt;&gt;DAY(Paskola_SK!$D$8),DATE(YEAR(Paskola_SK!$D$8),MONTH(Paskola_SK!$D$8)+A205*(12/p)+1,0),DATE(YEAR(Paskola_SK!$D$8),MONTH(Paskola_SK!$D$8)+A205*(12/p),DAY(Paskola_SK!$D$8)))))))</f>
        <v/>
      </c>
      <c r="C205" s="82" t="str">
        <f t="shared" si="9"/>
        <v/>
      </c>
      <c r="D205" s="82" t="str">
        <f t="shared" si="10"/>
        <v/>
      </c>
      <c r="E205" s="82" t="str">
        <f>IF(A205="","",A+SUM($D$2:D204))</f>
        <v/>
      </c>
      <c r="F205" s="82" t="str">
        <f>IF(A205="","",SUM(D$1:D205)+PV)</f>
        <v/>
      </c>
      <c r="G205" s="82" t="str">
        <f>IF(A205="","",IF(Paskola_SK!$D$9=Paskola_VP!$A$10,I204*( (1+rate)^(B205-B204)-1 ),I204*rate))</f>
        <v/>
      </c>
      <c r="H205" s="82" t="str">
        <f>IF(D205="","",SUM(G$1:G205))</f>
        <v/>
      </c>
      <c r="I205" s="82" t="str">
        <f t="shared" si="11"/>
        <v/>
      </c>
    </row>
    <row r="206" spans="1:9" x14ac:dyDescent="0.25">
      <c r="A206" s="84" t="str">
        <f>IF(I205="","",IF(A205&gt;=Paskola_SK!$D$7*p,"",A205+1))</f>
        <v/>
      </c>
      <c r="B206" s="83" t="str">
        <f>IF(A206="","",IF(p=52,B205+7,IF(p=26,B205+14,IF(p=24,IF(MOD(A206,2)=0,EDATE(Paskola_SK!$D$8,A206/2),B205+14),IF(DAY(DATE(YEAR(Paskola_SK!$D$8),MONTH(Paskola_SK!$D$8)+(A206-1)*(12/p),DAY(Paskola_SK!$D$8)))&lt;&gt;DAY(Paskola_SK!$D$8),DATE(YEAR(Paskola_SK!$D$8),MONTH(Paskola_SK!$D$8)+A206*(12/p)+1,0),DATE(YEAR(Paskola_SK!$D$8),MONTH(Paskola_SK!$D$8)+A206*(12/p),DAY(Paskola_SK!$D$8)))))))</f>
        <v/>
      </c>
      <c r="C206" s="82" t="str">
        <f t="shared" si="9"/>
        <v/>
      </c>
      <c r="D206" s="82" t="str">
        <f t="shared" si="10"/>
        <v/>
      </c>
      <c r="E206" s="82" t="str">
        <f>IF(A206="","",A+SUM($D$2:D205))</f>
        <v/>
      </c>
      <c r="F206" s="82" t="str">
        <f>IF(A206="","",SUM(D$1:D206)+PV)</f>
        <v/>
      </c>
      <c r="G206" s="82" t="str">
        <f>IF(A206="","",IF(Paskola_SK!$D$9=Paskola_VP!$A$10,I205*( (1+rate)^(B206-B205)-1 ),I205*rate))</f>
        <v/>
      </c>
      <c r="H206" s="82" t="str">
        <f>IF(D206="","",SUM(G$1:G206))</f>
        <v/>
      </c>
      <c r="I206" s="82" t="str">
        <f t="shared" si="11"/>
        <v/>
      </c>
    </row>
    <row r="207" spans="1:9" x14ac:dyDescent="0.25">
      <c r="A207" s="84" t="str">
        <f>IF(I206="","",IF(A206&gt;=Paskola_SK!$D$7*p,"",A206+1))</f>
        <v/>
      </c>
      <c r="B207" s="83" t="str">
        <f>IF(A207="","",IF(p=52,B206+7,IF(p=26,B206+14,IF(p=24,IF(MOD(A207,2)=0,EDATE(Paskola_SK!$D$8,A207/2),B206+14),IF(DAY(DATE(YEAR(Paskola_SK!$D$8),MONTH(Paskola_SK!$D$8)+(A207-1)*(12/p),DAY(Paskola_SK!$D$8)))&lt;&gt;DAY(Paskola_SK!$D$8),DATE(YEAR(Paskola_SK!$D$8),MONTH(Paskola_SK!$D$8)+A207*(12/p)+1,0),DATE(YEAR(Paskola_SK!$D$8),MONTH(Paskola_SK!$D$8)+A207*(12/p),DAY(Paskola_SK!$D$8)))))))</f>
        <v/>
      </c>
      <c r="C207" s="82" t="str">
        <f t="shared" si="9"/>
        <v/>
      </c>
      <c r="D207" s="82" t="str">
        <f t="shared" si="10"/>
        <v/>
      </c>
      <c r="E207" s="82" t="str">
        <f>IF(A207="","",A+SUM($D$2:D206))</f>
        <v/>
      </c>
      <c r="F207" s="82" t="str">
        <f>IF(A207="","",SUM(D$1:D207)+PV)</f>
        <v/>
      </c>
      <c r="G207" s="82" t="str">
        <f>IF(A207="","",IF(Paskola_SK!$D$9=Paskola_VP!$A$10,I206*( (1+rate)^(B207-B206)-1 ),I206*rate))</f>
        <v/>
      </c>
      <c r="H207" s="82" t="str">
        <f>IF(D207="","",SUM(G$1:G207))</f>
        <v/>
      </c>
      <c r="I207" s="82" t="str">
        <f t="shared" si="11"/>
        <v/>
      </c>
    </row>
    <row r="208" spans="1:9" x14ac:dyDescent="0.25">
      <c r="A208" s="84" t="str">
        <f>IF(I207="","",IF(A207&gt;=Paskola_SK!$D$7*p,"",A207+1))</f>
        <v/>
      </c>
      <c r="B208" s="83" t="str">
        <f>IF(A208="","",IF(p=52,B207+7,IF(p=26,B207+14,IF(p=24,IF(MOD(A208,2)=0,EDATE(Paskola_SK!$D$8,A208/2),B207+14),IF(DAY(DATE(YEAR(Paskola_SK!$D$8),MONTH(Paskola_SK!$D$8)+(A208-1)*(12/p),DAY(Paskola_SK!$D$8)))&lt;&gt;DAY(Paskola_SK!$D$8),DATE(YEAR(Paskola_SK!$D$8),MONTH(Paskola_SK!$D$8)+A208*(12/p)+1,0),DATE(YEAR(Paskola_SK!$D$8),MONTH(Paskola_SK!$D$8)+A208*(12/p),DAY(Paskola_SK!$D$8)))))))</f>
        <v/>
      </c>
      <c r="C208" s="82" t="str">
        <f t="shared" si="9"/>
        <v/>
      </c>
      <c r="D208" s="82" t="str">
        <f t="shared" si="10"/>
        <v/>
      </c>
      <c r="E208" s="82" t="str">
        <f>IF(A208="","",A+SUM($D$2:D207))</f>
        <v/>
      </c>
      <c r="F208" s="82" t="str">
        <f>IF(A208="","",SUM(D$1:D208)+PV)</f>
        <v/>
      </c>
      <c r="G208" s="82" t="str">
        <f>IF(A208="","",IF(Paskola_SK!$D$9=Paskola_VP!$A$10,I207*( (1+rate)^(B208-B207)-1 ),I207*rate))</f>
        <v/>
      </c>
      <c r="H208" s="82" t="str">
        <f>IF(D208="","",SUM(G$1:G208))</f>
        <v/>
      </c>
      <c r="I208" s="82" t="str">
        <f t="shared" si="11"/>
        <v/>
      </c>
    </row>
    <row r="209" spans="1:9" x14ac:dyDescent="0.25">
      <c r="A209" s="84" t="str">
        <f>IF(I208="","",IF(A208&gt;=Paskola_SK!$D$7*p,"",A208+1))</f>
        <v/>
      </c>
      <c r="B209" s="83" t="str">
        <f>IF(A209="","",IF(p=52,B208+7,IF(p=26,B208+14,IF(p=24,IF(MOD(A209,2)=0,EDATE(Paskola_SK!$D$8,A209/2),B208+14),IF(DAY(DATE(YEAR(Paskola_SK!$D$8),MONTH(Paskola_SK!$D$8)+(A209-1)*(12/p),DAY(Paskola_SK!$D$8)))&lt;&gt;DAY(Paskola_SK!$D$8),DATE(YEAR(Paskola_SK!$D$8),MONTH(Paskola_SK!$D$8)+A209*(12/p)+1,0),DATE(YEAR(Paskola_SK!$D$8),MONTH(Paskola_SK!$D$8)+A209*(12/p),DAY(Paskola_SK!$D$8)))))))</f>
        <v/>
      </c>
      <c r="C209" s="82" t="str">
        <f t="shared" si="9"/>
        <v/>
      </c>
      <c r="D209" s="82" t="str">
        <f t="shared" si="10"/>
        <v/>
      </c>
      <c r="E209" s="82" t="str">
        <f>IF(A209="","",A+SUM($D$2:D208))</f>
        <v/>
      </c>
      <c r="F209" s="82" t="str">
        <f>IF(A209="","",SUM(D$1:D209)+PV)</f>
        <v/>
      </c>
      <c r="G209" s="82" t="str">
        <f>IF(A209="","",IF(Paskola_SK!$D$9=Paskola_VP!$A$10,I208*( (1+rate)^(B209-B208)-1 ),I208*rate))</f>
        <v/>
      </c>
      <c r="H209" s="82" t="str">
        <f>IF(D209="","",SUM(G$1:G209))</f>
        <v/>
      </c>
      <c r="I209" s="82" t="str">
        <f t="shared" si="11"/>
        <v/>
      </c>
    </row>
    <row r="210" spans="1:9" x14ac:dyDescent="0.25">
      <c r="A210" s="84" t="str">
        <f>IF(I209="","",IF(A209&gt;=Paskola_SK!$D$7*p,"",A209+1))</f>
        <v/>
      </c>
      <c r="B210" s="83" t="str">
        <f>IF(A210="","",IF(p=52,B209+7,IF(p=26,B209+14,IF(p=24,IF(MOD(A210,2)=0,EDATE(Paskola_SK!$D$8,A210/2),B209+14),IF(DAY(DATE(YEAR(Paskola_SK!$D$8),MONTH(Paskola_SK!$D$8)+(A210-1)*(12/p),DAY(Paskola_SK!$D$8)))&lt;&gt;DAY(Paskola_SK!$D$8),DATE(YEAR(Paskola_SK!$D$8),MONTH(Paskola_SK!$D$8)+A210*(12/p)+1,0),DATE(YEAR(Paskola_SK!$D$8),MONTH(Paskola_SK!$D$8)+A210*(12/p),DAY(Paskola_SK!$D$8)))))))</f>
        <v/>
      </c>
      <c r="C210" s="82" t="str">
        <f t="shared" si="9"/>
        <v/>
      </c>
      <c r="D210" s="82" t="str">
        <f t="shared" si="10"/>
        <v/>
      </c>
      <c r="E210" s="82" t="str">
        <f>IF(A210="","",A+SUM($D$2:D209))</f>
        <v/>
      </c>
      <c r="F210" s="82" t="str">
        <f>IF(A210="","",SUM(D$1:D210)+PV)</f>
        <v/>
      </c>
      <c r="G210" s="82" t="str">
        <f>IF(A210="","",IF(Paskola_SK!$D$9=Paskola_VP!$A$10,I209*( (1+rate)^(B210-B209)-1 ),I209*rate))</f>
        <v/>
      </c>
      <c r="H210" s="82" t="str">
        <f>IF(D210="","",SUM(G$1:G210))</f>
        <v/>
      </c>
      <c r="I210" s="82" t="str">
        <f t="shared" si="11"/>
        <v/>
      </c>
    </row>
    <row r="211" spans="1:9" x14ac:dyDescent="0.25">
      <c r="A211" s="84" t="str">
        <f>IF(I210="","",IF(A210&gt;=Paskola_SK!$D$7*p,"",A210+1))</f>
        <v/>
      </c>
      <c r="B211" s="83" t="str">
        <f>IF(A211="","",IF(p=52,B210+7,IF(p=26,B210+14,IF(p=24,IF(MOD(A211,2)=0,EDATE(Paskola_SK!$D$8,A211/2),B210+14),IF(DAY(DATE(YEAR(Paskola_SK!$D$8),MONTH(Paskola_SK!$D$8)+(A211-1)*(12/p),DAY(Paskola_SK!$D$8)))&lt;&gt;DAY(Paskola_SK!$D$8),DATE(YEAR(Paskola_SK!$D$8),MONTH(Paskola_SK!$D$8)+A211*(12/p)+1,0),DATE(YEAR(Paskola_SK!$D$8),MONTH(Paskola_SK!$D$8)+A211*(12/p),DAY(Paskola_SK!$D$8)))))))</f>
        <v/>
      </c>
      <c r="C211" s="82" t="str">
        <f t="shared" si="9"/>
        <v/>
      </c>
      <c r="D211" s="82" t="str">
        <f t="shared" si="10"/>
        <v/>
      </c>
      <c r="E211" s="82" t="str">
        <f>IF(A211="","",A+SUM($D$2:D210))</f>
        <v/>
      </c>
      <c r="F211" s="82" t="str">
        <f>IF(A211="","",SUM(D$1:D211)+PV)</f>
        <v/>
      </c>
      <c r="G211" s="82" t="str">
        <f>IF(A211="","",IF(Paskola_SK!$D$9=Paskola_VP!$A$10,I210*( (1+rate)^(B211-B210)-1 ),I210*rate))</f>
        <v/>
      </c>
      <c r="H211" s="82" t="str">
        <f>IF(D211="","",SUM(G$1:G211))</f>
        <v/>
      </c>
      <c r="I211" s="82" t="str">
        <f t="shared" si="11"/>
        <v/>
      </c>
    </row>
    <row r="212" spans="1:9" x14ac:dyDescent="0.25">
      <c r="A212" s="84" t="str">
        <f>IF(I211="","",IF(A211&gt;=Paskola_SK!$D$7*p,"",A211+1))</f>
        <v/>
      </c>
      <c r="B212" s="83" t="str">
        <f>IF(A212="","",IF(p=52,B211+7,IF(p=26,B211+14,IF(p=24,IF(MOD(A212,2)=0,EDATE(Paskola_SK!$D$8,A212/2),B211+14),IF(DAY(DATE(YEAR(Paskola_SK!$D$8),MONTH(Paskola_SK!$D$8)+(A212-1)*(12/p),DAY(Paskola_SK!$D$8)))&lt;&gt;DAY(Paskola_SK!$D$8),DATE(YEAR(Paskola_SK!$D$8),MONTH(Paskola_SK!$D$8)+A212*(12/p)+1,0),DATE(YEAR(Paskola_SK!$D$8),MONTH(Paskola_SK!$D$8)+A212*(12/p),DAY(Paskola_SK!$D$8)))))))</f>
        <v/>
      </c>
      <c r="C212" s="82" t="str">
        <f t="shared" si="9"/>
        <v/>
      </c>
      <c r="D212" s="82" t="str">
        <f t="shared" si="10"/>
        <v/>
      </c>
      <c r="E212" s="82" t="str">
        <f>IF(A212="","",A+SUM($D$2:D211))</f>
        <v/>
      </c>
      <c r="F212" s="82" t="str">
        <f>IF(A212="","",SUM(D$1:D212)+PV)</f>
        <v/>
      </c>
      <c r="G212" s="82" t="str">
        <f>IF(A212="","",IF(Paskola_SK!$D$9=Paskola_VP!$A$10,I211*( (1+rate)^(B212-B211)-1 ),I211*rate))</f>
        <v/>
      </c>
      <c r="H212" s="82" t="str">
        <f>IF(D212="","",SUM(G$1:G212))</f>
        <v/>
      </c>
      <c r="I212" s="82" t="str">
        <f t="shared" si="11"/>
        <v/>
      </c>
    </row>
    <row r="213" spans="1:9" x14ac:dyDescent="0.25">
      <c r="A213" s="84" t="str">
        <f>IF(I212="","",IF(A212&gt;=Paskola_SK!$D$7*p,"",A212+1))</f>
        <v/>
      </c>
      <c r="B213" s="83" t="str">
        <f>IF(A213="","",IF(p=52,B212+7,IF(p=26,B212+14,IF(p=24,IF(MOD(A213,2)=0,EDATE(Paskola_SK!$D$8,A213/2),B212+14),IF(DAY(DATE(YEAR(Paskola_SK!$D$8),MONTH(Paskola_SK!$D$8)+(A213-1)*(12/p),DAY(Paskola_SK!$D$8)))&lt;&gt;DAY(Paskola_SK!$D$8),DATE(YEAR(Paskola_SK!$D$8),MONTH(Paskola_SK!$D$8)+A213*(12/p)+1,0),DATE(YEAR(Paskola_SK!$D$8),MONTH(Paskola_SK!$D$8)+A213*(12/p),DAY(Paskola_SK!$D$8)))))))</f>
        <v/>
      </c>
      <c r="C213" s="82" t="str">
        <f t="shared" si="9"/>
        <v/>
      </c>
      <c r="D213" s="82" t="str">
        <f t="shared" si="10"/>
        <v/>
      </c>
      <c r="E213" s="82" t="str">
        <f>IF(A213="","",A+SUM($D$2:D212))</f>
        <v/>
      </c>
      <c r="F213" s="82" t="str">
        <f>IF(A213="","",SUM(D$1:D213)+PV)</f>
        <v/>
      </c>
      <c r="G213" s="82" t="str">
        <f>IF(A213="","",IF(Paskola_SK!$D$9=Paskola_VP!$A$10,I212*( (1+rate)^(B213-B212)-1 ),I212*rate))</f>
        <v/>
      </c>
      <c r="H213" s="82" t="str">
        <f>IF(D213="","",SUM(G$1:G213))</f>
        <v/>
      </c>
      <c r="I213" s="82" t="str">
        <f t="shared" si="11"/>
        <v/>
      </c>
    </row>
    <row r="214" spans="1:9" x14ac:dyDescent="0.25">
      <c r="A214" s="84" t="str">
        <f>IF(I213="","",IF(A213&gt;=Paskola_SK!$D$7*p,"",A213+1))</f>
        <v/>
      </c>
      <c r="B214" s="83" t="str">
        <f>IF(A214="","",IF(p=52,B213+7,IF(p=26,B213+14,IF(p=24,IF(MOD(A214,2)=0,EDATE(Paskola_SK!$D$8,A214/2),B213+14),IF(DAY(DATE(YEAR(Paskola_SK!$D$8),MONTH(Paskola_SK!$D$8)+(A214-1)*(12/p),DAY(Paskola_SK!$D$8)))&lt;&gt;DAY(Paskola_SK!$D$8),DATE(YEAR(Paskola_SK!$D$8),MONTH(Paskola_SK!$D$8)+A214*(12/p)+1,0),DATE(YEAR(Paskola_SK!$D$8),MONTH(Paskola_SK!$D$8)+A214*(12/p),DAY(Paskola_SK!$D$8)))))))</f>
        <v/>
      </c>
      <c r="C214" s="82" t="str">
        <f t="shared" si="9"/>
        <v/>
      </c>
      <c r="D214" s="82" t="str">
        <f t="shared" si="10"/>
        <v/>
      </c>
      <c r="E214" s="82" t="str">
        <f>IF(A214="","",A+SUM($D$2:D213))</f>
        <v/>
      </c>
      <c r="F214" s="82" t="str">
        <f>IF(A214="","",SUM(D$1:D214)+PV)</f>
        <v/>
      </c>
      <c r="G214" s="82" t="str">
        <f>IF(A214="","",IF(Paskola_SK!$D$9=Paskola_VP!$A$10,I213*( (1+rate)^(B214-B213)-1 ),I213*rate))</f>
        <v/>
      </c>
      <c r="H214" s="82" t="str">
        <f>IF(D214="","",SUM(G$1:G214))</f>
        <v/>
      </c>
      <c r="I214" s="82" t="str">
        <f t="shared" si="11"/>
        <v/>
      </c>
    </row>
    <row r="215" spans="1:9" x14ac:dyDescent="0.25">
      <c r="A215" s="84" t="str">
        <f>IF(I214="","",IF(A214&gt;=Paskola_SK!$D$7*p,"",A214+1))</f>
        <v/>
      </c>
      <c r="B215" s="83" t="str">
        <f>IF(A215="","",IF(p=52,B214+7,IF(p=26,B214+14,IF(p=24,IF(MOD(A215,2)=0,EDATE(Paskola_SK!$D$8,A215/2),B214+14),IF(DAY(DATE(YEAR(Paskola_SK!$D$8),MONTH(Paskola_SK!$D$8)+(A215-1)*(12/p),DAY(Paskola_SK!$D$8)))&lt;&gt;DAY(Paskola_SK!$D$8),DATE(YEAR(Paskola_SK!$D$8),MONTH(Paskola_SK!$D$8)+A215*(12/p)+1,0),DATE(YEAR(Paskola_SK!$D$8),MONTH(Paskola_SK!$D$8)+A215*(12/p),DAY(Paskola_SK!$D$8)))))))</f>
        <v/>
      </c>
      <c r="C215" s="82" t="str">
        <f t="shared" si="9"/>
        <v/>
      </c>
      <c r="D215" s="82" t="str">
        <f t="shared" si="10"/>
        <v/>
      </c>
      <c r="E215" s="82" t="str">
        <f>IF(A215="","",A+SUM($D$2:D214))</f>
        <v/>
      </c>
      <c r="F215" s="82" t="str">
        <f>IF(A215="","",SUM(D$1:D215)+PV)</f>
        <v/>
      </c>
      <c r="G215" s="82" t="str">
        <f>IF(A215="","",IF(Paskola_SK!$D$9=Paskola_VP!$A$10,I214*( (1+rate)^(B215-B214)-1 ),I214*rate))</f>
        <v/>
      </c>
      <c r="H215" s="82" t="str">
        <f>IF(D215="","",SUM(G$1:G215))</f>
        <v/>
      </c>
      <c r="I215" s="82" t="str">
        <f t="shared" si="11"/>
        <v/>
      </c>
    </row>
    <row r="216" spans="1:9" x14ac:dyDescent="0.25">
      <c r="A216" s="84" t="str">
        <f>IF(I215="","",IF(A215&gt;=Paskola_SK!$D$7*p,"",A215+1))</f>
        <v/>
      </c>
      <c r="B216" s="83" t="str">
        <f>IF(A216="","",IF(p=52,B215+7,IF(p=26,B215+14,IF(p=24,IF(MOD(A216,2)=0,EDATE(Paskola_SK!$D$8,A216/2),B215+14),IF(DAY(DATE(YEAR(Paskola_SK!$D$8),MONTH(Paskola_SK!$D$8)+(A216-1)*(12/p),DAY(Paskola_SK!$D$8)))&lt;&gt;DAY(Paskola_SK!$D$8),DATE(YEAR(Paskola_SK!$D$8),MONTH(Paskola_SK!$D$8)+A216*(12/p)+1,0),DATE(YEAR(Paskola_SK!$D$8),MONTH(Paskola_SK!$D$8)+A216*(12/p),DAY(Paskola_SK!$D$8)))))))</f>
        <v/>
      </c>
      <c r="C216" s="82" t="str">
        <f t="shared" si="9"/>
        <v/>
      </c>
      <c r="D216" s="82" t="str">
        <f t="shared" si="10"/>
        <v/>
      </c>
      <c r="E216" s="82" t="str">
        <f>IF(A216="","",A+SUM($D$2:D215))</f>
        <v/>
      </c>
      <c r="F216" s="82" t="str">
        <f>IF(A216="","",SUM(D$1:D216)+PV)</f>
        <v/>
      </c>
      <c r="G216" s="82" t="str">
        <f>IF(A216="","",IF(Paskola_SK!$D$9=Paskola_VP!$A$10,I215*( (1+rate)^(B216-B215)-1 ),I215*rate))</f>
        <v/>
      </c>
      <c r="H216" s="82" t="str">
        <f>IF(D216="","",SUM(G$1:G216))</f>
        <v/>
      </c>
      <c r="I216" s="82" t="str">
        <f t="shared" si="11"/>
        <v/>
      </c>
    </row>
    <row r="217" spans="1:9" x14ac:dyDescent="0.25">
      <c r="A217" s="84" t="str">
        <f>IF(I216="","",IF(A216&gt;=Paskola_SK!$D$7*p,"",A216+1))</f>
        <v/>
      </c>
      <c r="B217" s="83" t="str">
        <f>IF(A217="","",IF(p=52,B216+7,IF(p=26,B216+14,IF(p=24,IF(MOD(A217,2)=0,EDATE(Paskola_SK!$D$8,A217/2),B216+14),IF(DAY(DATE(YEAR(Paskola_SK!$D$8),MONTH(Paskola_SK!$D$8)+(A217-1)*(12/p),DAY(Paskola_SK!$D$8)))&lt;&gt;DAY(Paskola_SK!$D$8),DATE(YEAR(Paskola_SK!$D$8),MONTH(Paskola_SK!$D$8)+A217*(12/p)+1,0),DATE(YEAR(Paskola_SK!$D$8),MONTH(Paskola_SK!$D$8)+A217*(12/p),DAY(Paskola_SK!$D$8)))))))</f>
        <v/>
      </c>
      <c r="C217" s="82" t="str">
        <f t="shared" si="9"/>
        <v/>
      </c>
      <c r="D217" s="82" t="str">
        <f t="shared" si="10"/>
        <v/>
      </c>
      <c r="E217" s="82" t="str">
        <f>IF(A217="","",A+SUM($D$2:D216))</f>
        <v/>
      </c>
      <c r="F217" s="82" t="str">
        <f>IF(A217="","",SUM(D$1:D217)+PV)</f>
        <v/>
      </c>
      <c r="G217" s="82" t="str">
        <f>IF(A217="","",IF(Paskola_SK!$D$9=Paskola_VP!$A$10,I216*( (1+rate)^(B217-B216)-1 ),I216*rate))</f>
        <v/>
      </c>
      <c r="H217" s="82" t="str">
        <f>IF(D217="","",SUM(G$1:G217))</f>
        <v/>
      </c>
      <c r="I217" s="82" t="str">
        <f t="shared" si="11"/>
        <v/>
      </c>
    </row>
    <row r="218" spans="1:9" x14ac:dyDescent="0.25">
      <c r="A218" s="84" t="str">
        <f>IF(I217="","",IF(A217&gt;=Paskola_SK!$D$7*p,"",A217+1))</f>
        <v/>
      </c>
      <c r="B218" s="83" t="str">
        <f>IF(A218="","",IF(p=52,B217+7,IF(p=26,B217+14,IF(p=24,IF(MOD(A218,2)=0,EDATE(Paskola_SK!$D$8,A218/2),B217+14),IF(DAY(DATE(YEAR(Paskola_SK!$D$8),MONTH(Paskola_SK!$D$8)+(A218-1)*(12/p),DAY(Paskola_SK!$D$8)))&lt;&gt;DAY(Paskola_SK!$D$8),DATE(YEAR(Paskola_SK!$D$8),MONTH(Paskola_SK!$D$8)+A218*(12/p)+1,0),DATE(YEAR(Paskola_SK!$D$8),MONTH(Paskola_SK!$D$8)+A218*(12/p),DAY(Paskola_SK!$D$8)))))))</f>
        <v/>
      </c>
      <c r="C218" s="82" t="str">
        <f t="shared" si="9"/>
        <v/>
      </c>
      <c r="D218" s="82" t="str">
        <f t="shared" si="10"/>
        <v/>
      </c>
      <c r="E218" s="82" t="str">
        <f>IF(A218="","",A+SUM($D$2:D217))</f>
        <v/>
      </c>
      <c r="F218" s="82" t="str">
        <f>IF(A218="","",SUM(D$1:D218)+PV)</f>
        <v/>
      </c>
      <c r="G218" s="82" t="str">
        <f>IF(A218="","",IF(Paskola_SK!$D$9=Paskola_VP!$A$10,I217*( (1+rate)^(B218-B217)-1 ),I217*rate))</f>
        <v/>
      </c>
      <c r="H218" s="82" t="str">
        <f>IF(D218="","",SUM(G$1:G218))</f>
        <v/>
      </c>
      <c r="I218" s="82" t="str">
        <f t="shared" si="11"/>
        <v/>
      </c>
    </row>
    <row r="219" spans="1:9" x14ac:dyDescent="0.25">
      <c r="A219" s="84" t="str">
        <f>IF(I218="","",IF(A218&gt;=Paskola_SK!$D$7*p,"",A218+1))</f>
        <v/>
      </c>
      <c r="B219" s="83" t="str">
        <f>IF(A219="","",IF(p=52,B218+7,IF(p=26,B218+14,IF(p=24,IF(MOD(A219,2)=0,EDATE(Paskola_SK!$D$8,A219/2),B218+14),IF(DAY(DATE(YEAR(Paskola_SK!$D$8),MONTH(Paskola_SK!$D$8)+(A219-1)*(12/p),DAY(Paskola_SK!$D$8)))&lt;&gt;DAY(Paskola_SK!$D$8),DATE(YEAR(Paskola_SK!$D$8),MONTH(Paskola_SK!$D$8)+A219*(12/p)+1,0),DATE(YEAR(Paskola_SK!$D$8),MONTH(Paskola_SK!$D$8)+A219*(12/p),DAY(Paskola_SK!$D$8)))))))</f>
        <v/>
      </c>
      <c r="C219" s="82" t="str">
        <f t="shared" si="9"/>
        <v/>
      </c>
      <c r="D219" s="82" t="str">
        <f t="shared" si="10"/>
        <v/>
      </c>
      <c r="E219" s="82" t="str">
        <f>IF(A219="","",A+SUM($D$2:D218))</f>
        <v/>
      </c>
      <c r="F219" s="82" t="str">
        <f>IF(A219="","",SUM(D$1:D219)+PV)</f>
        <v/>
      </c>
      <c r="G219" s="82" t="str">
        <f>IF(A219="","",IF(Paskola_SK!$D$9=Paskola_VP!$A$10,I218*( (1+rate)^(B219-B218)-1 ),I218*rate))</f>
        <v/>
      </c>
      <c r="H219" s="82" t="str">
        <f>IF(D219="","",SUM(G$1:G219))</f>
        <v/>
      </c>
      <c r="I219" s="82" t="str">
        <f t="shared" si="11"/>
        <v/>
      </c>
    </row>
    <row r="220" spans="1:9" x14ac:dyDescent="0.25">
      <c r="A220" s="84" t="str">
        <f>IF(I219="","",IF(A219&gt;=Paskola_SK!$D$7*p,"",A219+1))</f>
        <v/>
      </c>
      <c r="B220" s="83" t="str">
        <f>IF(A220="","",IF(p=52,B219+7,IF(p=26,B219+14,IF(p=24,IF(MOD(A220,2)=0,EDATE(Paskola_SK!$D$8,A220/2),B219+14),IF(DAY(DATE(YEAR(Paskola_SK!$D$8),MONTH(Paskola_SK!$D$8)+(A220-1)*(12/p),DAY(Paskola_SK!$D$8)))&lt;&gt;DAY(Paskola_SK!$D$8),DATE(YEAR(Paskola_SK!$D$8),MONTH(Paskola_SK!$D$8)+A220*(12/p)+1,0),DATE(YEAR(Paskola_SK!$D$8),MONTH(Paskola_SK!$D$8)+A220*(12/p),DAY(Paskola_SK!$D$8)))))))</f>
        <v/>
      </c>
      <c r="C220" s="82" t="str">
        <f t="shared" si="9"/>
        <v/>
      </c>
      <c r="D220" s="82" t="str">
        <f t="shared" si="10"/>
        <v/>
      </c>
      <c r="E220" s="82" t="str">
        <f>IF(A220="","",A+SUM($D$2:D219))</f>
        <v/>
      </c>
      <c r="F220" s="82" t="str">
        <f>IF(A220="","",SUM(D$1:D220)+PV)</f>
        <v/>
      </c>
      <c r="G220" s="82" t="str">
        <f>IF(A220="","",IF(Paskola_SK!$D$9=Paskola_VP!$A$10,I219*( (1+rate)^(B220-B219)-1 ),I219*rate))</f>
        <v/>
      </c>
      <c r="H220" s="82" t="str">
        <f>IF(D220="","",SUM(G$1:G220))</f>
        <v/>
      </c>
      <c r="I220" s="82" t="str">
        <f t="shared" si="11"/>
        <v/>
      </c>
    </row>
    <row r="221" spans="1:9" x14ac:dyDescent="0.25">
      <c r="A221" s="84" t="str">
        <f>IF(I220="","",IF(A220&gt;=Paskola_SK!$D$7*p,"",A220+1))</f>
        <v/>
      </c>
      <c r="B221" s="83" t="str">
        <f>IF(A221="","",IF(p=52,B220+7,IF(p=26,B220+14,IF(p=24,IF(MOD(A221,2)=0,EDATE(Paskola_SK!$D$8,A221/2),B220+14),IF(DAY(DATE(YEAR(Paskola_SK!$D$8),MONTH(Paskola_SK!$D$8)+(A221-1)*(12/p),DAY(Paskola_SK!$D$8)))&lt;&gt;DAY(Paskola_SK!$D$8),DATE(YEAR(Paskola_SK!$D$8),MONTH(Paskola_SK!$D$8)+A221*(12/p)+1,0),DATE(YEAR(Paskola_SK!$D$8),MONTH(Paskola_SK!$D$8)+A221*(12/p),DAY(Paskola_SK!$D$8)))))))</f>
        <v/>
      </c>
      <c r="C221" s="82" t="str">
        <f t="shared" si="9"/>
        <v/>
      </c>
      <c r="D221" s="82" t="str">
        <f t="shared" si="10"/>
        <v/>
      </c>
      <c r="E221" s="82" t="str">
        <f>IF(A221="","",A+SUM($D$2:D220))</f>
        <v/>
      </c>
      <c r="F221" s="82" t="str">
        <f>IF(A221="","",SUM(D$1:D221)+PV)</f>
        <v/>
      </c>
      <c r="G221" s="82" t="str">
        <f>IF(A221="","",IF(Paskola_SK!$D$9=Paskola_VP!$A$10,I220*( (1+rate)^(B221-B220)-1 ),I220*rate))</f>
        <v/>
      </c>
      <c r="H221" s="82" t="str">
        <f>IF(D221="","",SUM(G$1:G221))</f>
        <v/>
      </c>
      <c r="I221" s="82" t="str">
        <f t="shared" si="11"/>
        <v/>
      </c>
    </row>
    <row r="222" spans="1:9" x14ac:dyDescent="0.25">
      <c r="A222" s="84" t="str">
        <f>IF(I221="","",IF(A221&gt;=Paskola_SK!$D$7*p,"",A221+1))</f>
        <v/>
      </c>
      <c r="B222" s="83" t="str">
        <f>IF(A222="","",IF(p=52,B221+7,IF(p=26,B221+14,IF(p=24,IF(MOD(A222,2)=0,EDATE(Paskola_SK!$D$8,A222/2),B221+14),IF(DAY(DATE(YEAR(Paskola_SK!$D$8),MONTH(Paskola_SK!$D$8)+(A222-1)*(12/p),DAY(Paskola_SK!$D$8)))&lt;&gt;DAY(Paskola_SK!$D$8),DATE(YEAR(Paskola_SK!$D$8),MONTH(Paskola_SK!$D$8)+A222*(12/p)+1,0),DATE(YEAR(Paskola_SK!$D$8),MONTH(Paskola_SK!$D$8)+A222*(12/p),DAY(Paskola_SK!$D$8)))))))</f>
        <v/>
      </c>
      <c r="C222" s="82" t="str">
        <f t="shared" si="9"/>
        <v/>
      </c>
      <c r="D222" s="82" t="str">
        <f t="shared" si="10"/>
        <v/>
      </c>
      <c r="E222" s="82" t="str">
        <f>IF(A222="","",A+SUM($D$2:D221))</f>
        <v/>
      </c>
      <c r="F222" s="82" t="str">
        <f>IF(A222="","",SUM(D$1:D222)+PV)</f>
        <v/>
      </c>
      <c r="G222" s="82" t="str">
        <f>IF(A222="","",IF(Paskola_SK!$D$9=Paskola_VP!$A$10,I221*( (1+rate)^(B222-B221)-1 ),I221*rate))</f>
        <v/>
      </c>
      <c r="H222" s="82" t="str">
        <f>IF(D222="","",SUM(G$1:G222))</f>
        <v/>
      </c>
      <c r="I222" s="82" t="str">
        <f t="shared" si="11"/>
        <v/>
      </c>
    </row>
    <row r="223" spans="1:9" x14ac:dyDescent="0.25">
      <c r="A223" s="84" t="str">
        <f>IF(I222="","",IF(A222&gt;=Paskola_SK!$D$7*p,"",A222+1))</f>
        <v/>
      </c>
      <c r="B223" s="83" t="str">
        <f>IF(A223="","",IF(p=52,B222+7,IF(p=26,B222+14,IF(p=24,IF(MOD(A223,2)=0,EDATE(Paskola_SK!$D$8,A223/2),B222+14),IF(DAY(DATE(YEAR(Paskola_SK!$D$8),MONTH(Paskola_SK!$D$8)+(A223-1)*(12/p),DAY(Paskola_SK!$D$8)))&lt;&gt;DAY(Paskola_SK!$D$8),DATE(YEAR(Paskola_SK!$D$8),MONTH(Paskola_SK!$D$8)+A223*(12/p)+1,0),DATE(YEAR(Paskola_SK!$D$8),MONTH(Paskola_SK!$D$8)+A223*(12/p),DAY(Paskola_SK!$D$8)))))))</f>
        <v/>
      </c>
      <c r="C223" s="82" t="str">
        <f t="shared" si="9"/>
        <v/>
      </c>
      <c r="D223" s="82" t="str">
        <f t="shared" si="10"/>
        <v/>
      </c>
      <c r="E223" s="82" t="str">
        <f>IF(A223="","",A+SUM($D$2:D222))</f>
        <v/>
      </c>
      <c r="F223" s="82" t="str">
        <f>IF(A223="","",SUM(D$1:D223)+PV)</f>
        <v/>
      </c>
      <c r="G223" s="82" t="str">
        <f>IF(A223="","",IF(Paskola_SK!$D$9=Paskola_VP!$A$10,I222*( (1+rate)^(B223-B222)-1 ),I222*rate))</f>
        <v/>
      </c>
      <c r="H223" s="82" t="str">
        <f>IF(D223="","",SUM(G$1:G223))</f>
        <v/>
      </c>
      <c r="I223" s="82" t="str">
        <f t="shared" si="11"/>
        <v/>
      </c>
    </row>
    <row r="224" spans="1:9" x14ac:dyDescent="0.25">
      <c r="A224" s="84" t="str">
        <f>IF(I223="","",IF(A223&gt;=Paskola_SK!$D$7*p,"",A223+1))</f>
        <v/>
      </c>
      <c r="B224" s="83" t="str">
        <f>IF(A224="","",IF(p=52,B223+7,IF(p=26,B223+14,IF(p=24,IF(MOD(A224,2)=0,EDATE(Paskola_SK!$D$8,A224/2),B223+14),IF(DAY(DATE(YEAR(Paskola_SK!$D$8),MONTH(Paskola_SK!$D$8)+(A224-1)*(12/p),DAY(Paskola_SK!$D$8)))&lt;&gt;DAY(Paskola_SK!$D$8),DATE(YEAR(Paskola_SK!$D$8),MONTH(Paskola_SK!$D$8)+A224*(12/p)+1,0),DATE(YEAR(Paskola_SK!$D$8),MONTH(Paskola_SK!$D$8)+A224*(12/p),DAY(Paskola_SK!$D$8)))))))</f>
        <v/>
      </c>
      <c r="C224" s="82" t="str">
        <f t="shared" si="9"/>
        <v/>
      </c>
      <c r="D224" s="82" t="str">
        <f t="shared" si="10"/>
        <v/>
      </c>
      <c r="E224" s="82" t="str">
        <f>IF(A224="","",A+SUM($D$2:D223))</f>
        <v/>
      </c>
      <c r="F224" s="82" t="str">
        <f>IF(A224="","",SUM(D$1:D224)+PV)</f>
        <v/>
      </c>
      <c r="G224" s="82" t="str">
        <f>IF(A224="","",IF(Paskola_SK!$D$9=Paskola_VP!$A$10,I223*( (1+rate)^(B224-B223)-1 ),I223*rate))</f>
        <v/>
      </c>
      <c r="H224" s="82" t="str">
        <f>IF(D224="","",SUM(G$1:G224))</f>
        <v/>
      </c>
      <c r="I224" s="82" t="str">
        <f t="shared" si="11"/>
        <v/>
      </c>
    </row>
    <row r="225" spans="1:9" x14ac:dyDescent="0.25">
      <c r="A225" s="84" t="str">
        <f>IF(I224="","",IF(A224&gt;=Paskola_SK!$D$7*p,"",A224+1))</f>
        <v/>
      </c>
      <c r="B225" s="83" t="str">
        <f>IF(A225="","",IF(p=52,B224+7,IF(p=26,B224+14,IF(p=24,IF(MOD(A225,2)=0,EDATE(Paskola_SK!$D$8,A225/2),B224+14),IF(DAY(DATE(YEAR(Paskola_SK!$D$8),MONTH(Paskola_SK!$D$8)+(A225-1)*(12/p),DAY(Paskola_SK!$D$8)))&lt;&gt;DAY(Paskola_SK!$D$8),DATE(YEAR(Paskola_SK!$D$8),MONTH(Paskola_SK!$D$8)+A225*(12/p)+1,0),DATE(YEAR(Paskola_SK!$D$8),MONTH(Paskola_SK!$D$8)+A225*(12/p),DAY(Paskola_SK!$D$8)))))))</f>
        <v/>
      </c>
      <c r="C225" s="82" t="str">
        <f t="shared" si="9"/>
        <v/>
      </c>
      <c r="D225" s="82" t="str">
        <f t="shared" si="10"/>
        <v/>
      </c>
      <c r="E225" s="82" t="str">
        <f>IF(A225="","",A+SUM($D$2:D224))</f>
        <v/>
      </c>
      <c r="F225" s="82" t="str">
        <f>IF(A225="","",SUM(D$1:D225)+PV)</f>
        <v/>
      </c>
      <c r="G225" s="82" t="str">
        <f>IF(A225="","",IF(Paskola_SK!$D$9=Paskola_VP!$A$10,I224*( (1+rate)^(B225-B224)-1 ),I224*rate))</f>
        <v/>
      </c>
      <c r="H225" s="82" t="str">
        <f>IF(D225="","",SUM(G$1:G225))</f>
        <v/>
      </c>
      <c r="I225" s="82" t="str">
        <f t="shared" si="11"/>
        <v/>
      </c>
    </row>
    <row r="226" spans="1:9" x14ac:dyDescent="0.25">
      <c r="A226" s="84" t="str">
        <f>IF(I225="","",IF(A225&gt;=Paskola_SK!$D$7*p,"",A225+1))</f>
        <v/>
      </c>
      <c r="B226" s="83" t="str">
        <f>IF(A226="","",IF(p=52,B225+7,IF(p=26,B225+14,IF(p=24,IF(MOD(A226,2)=0,EDATE(Paskola_SK!$D$8,A226/2),B225+14),IF(DAY(DATE(YEAR(Paskola_SK!$D$8),MONTH(Paskola_SK!$D$8)+(A226-1)*(12/p),DAY(Paskola_SK!$D$8)))&lt;&gt;DAY(Paskola_SK!$D$8),DATE(YEAR(Paskola_SK!$D$8),MONTH(Paskola_SK!$D$8)+A226*(12/p)+1,0),DATE(YEAR(Paskola_SK!$D$8),MONTH(Paskola_SK!$D$8)+A226*(12/p),DAY(Paskola_SK!$D$8)))))))</f>
        <v/>
      </c>
      <c r="C226" s="82" t="str">
        <f t="shared" si="9"/>
        <v/>
      </c>
      <c r="D226" s="82" t="str">
        <f t="shared" si="10"/>
        <v/>
      </c>
      <c r="E226" s="82" t="str">
        <f>IF(A226="","",A+SUM($D$2:D225))</f>
        <v/>
      </c>
      <c r="F226" s="82" t="str">
        <f>IF(A226="","",SUM(D$1:D226)+PV)</f>
        <v/>
      </c>
      <c r="G226" s="82" t="str">
        <f>IF(A226="","",IF(Paskola_SK!$D$9=Paskola_VP!$A$10,I225*( (1+rate)^(B226-B225)-1 ),I225*rate))</f>
        <v/>
      </c>
      <c r="H226" s="82" t="str">
        <f>IF(D226="","",SUM(G$1:G226))</f>
        <v/>
      </c>
      <c r="I226" s="82" t="str">
        <f t="shared" si="11"/>
        <v/>
      </c>
    </row>
    <row r="227" spans="1:9" x14ac:dyDescent="0.25">
      <c r="A227" s="84" t="str">
        <f>IF(I226="","",IF(A226&gt;=Paskola_SK!$D$7*p,"",A226+1))</f>
        <v/>
      </c>
      <c r="B227" s="83" t="str">
        <f>IF(A227="","",IF(p=52,B226+7,IF(p=26,B226+14,IF(p=24,IF(MOD(A227,2)=0,EDATE(Paskola_SK!$D$8,A227/2),B226+14),IF(DAY(DATE(YEAR(Paskola_SK!$D$8),MONTH(Paskola_SK!$D$8)+(A227-1)*(12/p),DAY(Paskola_SK!$D$8)))&lt;&gt;DAY(Paskola_SK!$D$8),DATE(YEAR(Paskola_SK!$D$8),MONTH(Paskola_SK!$D$8)+A227*(12/p)+1,0),DATE(YEAR(Paskola_SK!$D$8),MONTH(Paskola_SK!$D$8)+A227*(12/p),DAY(Paskola_SK!$D$8)))))))</f>
        <v/>
      </c>
      <c r="C227" s="82" t="str">
        <f t="shared" si="9"/>
        <v/>
      </c>
      <c r="D227" s="82" t="str">
        <f t="shared" si="10"/>
        <v/>
      </c>
      <c r="E227" s="82" t="str">
        <f>IF(A227="","",A+SUM($D$2:D226))</f>
        <v/>
      </c>
      <c r="F227" s="82" t="str">
        <f>IF(A227="","",SUM(D$1:D227)+PV)</f>
        <v/>
      </c>
      <c r="G227" s="82" t="str">
        <f>IF(A227="","",IF(Paskola_SK!$D$9=Paskola_VP!$A$10,I226*( (1+rate)^(B227-B226)-1 ),I226*rate))</f>
        <v/>
      </c>
      <c r="H227" s="82" t="str">
        <f>IF(D227="","",SUM(G$1:G227))</f>
        <v/>
      </c>
      <c r="I227" s="82" t="str">
        <f t="shared" si="11"/>
        <v/>
      </c>
    </row>
    <row r="228" spans="1:9" x14ac:dyDescent="0.25">
      <c r="A228" s="84" t="str">
        <f>IF(I227="","",IF(A227&gt;=Paskola_SK!$D$7*p,"",A227+1))</f>
        <v/>
      </c>
      <c r="B228" s="83" t="str">
        <f>IF(A228="","",IF(p=52,B227+7,IF(p=26,B227+14,IF(p=24,IF(MOD(A228,2)=0,EDATE(Paskola_SK!$D$8,A228/2),B227+14),IF(DAY(DATE(YEAR(Paskola_SK!$D$8),MONTH(Paskola_SK!$D$8)+(A228-1)*(12/p),DAY(Paskola_SK!$D$8)))&lt;&gt;DAY(Paskola_SK!$D$8),DATE(YEAR(Paskola_SK!$D$8),MONTH(Paskola_SK!$D$8)+A228*(12/p)+1,0),DATE(YEAR(Paskola_SK!$D$8),MONTH(Paskola_SK!$D$8)+A228*(12/p),DAY(Paskola_SK!$D$8)))))))</f>
        <v/>
      </c>
      <c r="C228" s="82" t="str">
        <f t="shared" si="9"/>
        <v/>
      </c>
      <c r="D228" s="82" t="str">
        <f t="shared" si="10"/>
        <v/>
      </c>
      <c r="E228" s="82" t="str">
        <f>IF(A228="","",A+SUM($D$2:D227))</f>
        <v/>
      </c>
      <c r="F228" s="82" t="str">
        <f>IF(A228="","",SUM(D$1:D228)+PV)</f>
        <v/>
      </c>
      <c r="G228" s="82" t="str">
        <f>IF(A228="","",IF(Paskola_SK!$D$9=Paskola_VP!$A$10,I227*( (1+rate)^(B228-B227)-1 ),I227*rate))</f>
        <v/>
      </c>
      <c r="H228" s="82" t="str">
        <f>IF(D228="","",SUM(G$1:G228))</f>
        <v/>
      </c>
      <c r="I228" s="82" t="str">
        <f t="shared" si="11"/>
        <v/>
      </c>
    </row>
    <row r="229" spans="1:9" x14ac:dyDescent="0.25">
      <c r="A229" s="84" t="str">
        <f>IF(I228="","",IF(A228&gt;=Paskola_SK!$D$7*p,"",A228+1))</f>
        <v/>
      </c>
      <c r="B229" s="83" t="str">
        <f>IF(A229="","",IF(p=52,B228+7,IF(p=26,B228+14,IF(p=24,IF(MOD(A229,2)=0,EDATE(Paskola_SK!$D$8,A229/2),B228+14),IF(DAY(DATE(YEAR(Paskola_SK!$D$8),MONTH(Paskola_SK!$D$8)+(A229-1)*(12/p),DAY(Paskola_SK!$D$8)))&lt;&gt;DAY(Paskola_SK!$D$8),DATE(YEAR(Paskola_SK!$D$8),MONTH(Paskola_SK!$D$8)+A229*(12/p)+1,0),DATE(YEAR(Paskola_SK!$D$8),MONTH(Paskola_SK!$D$8)+A229*(12/p),DAY(Paskola_SK!$D$8)))))))</f>
        <v/>
      </c>
      <c r="C229" s="82" t="str">
        <f t="shared" si="9"/>
        <v/>
      </c>
      <c r="D229" s="82" t="str">
        <f t="shared" si="10"/>
        <v/>
      </c>
      <c r="E229" s="82" t="str">
        <f>IF(A229="","",A+SUM($D$2:D228))</f>
        <v/>
      </c>
      <c r="F229" s="82" t="str">
        <f>IF(A229="","",SUM(D$1:D229)+PV)</f>
        <v/>
      </c>
      <c r="G229" s="82" t="str">
        <f>IF(A229="","",IF(Paskola_SK!$D$9=Paskola_VP!$A$10,I228*( (1+rate)^(B229-B228)-1 ),I228*rate))</f>
        <v/>
      </c>
      <c r="H229" s="82" t="str">
        <f>IF(D229="","",SUM(G$1:G229))</f>
        <v/>
      </c>
      <c r="I229" s="82" t="str">
        <f t="shared" si="11"/>
        <v/>
      </c>
    </row>
    <row r="230" spans="1:9" x14ac:dyDescent="0.25">
      <c r="A230" s="84" t="str">
        <f>IF(I229="","",IF(A229&gt;=Paskola_SK!$D$7*p,"",A229+1))</f>
        <v/>
      </c>
      <c r="B230" s="83" t="str">
        <f>IF(A230="","",IF(p=52,B229+7,IF(p=26,B229+14,IF(p=24,IF(MOD(A230,2)=0,EDATE(Paskola_SK!$D$8,A230/2),B229+14),IF(DAY(DATE(YEAR(Paskola_SK!$D$8),MONTH(Paskola_SK!$D$8)+(A230-1)*(12/p),DAY(Paskola_SK!$D$8)))&lt;&gt;DAY(Paskola_SK!$D$8),DATE(YEAR(Paskola_SK!$D$8),MONTH(Paskola_SK!$D$8)+A230*(12/p)+1,0),DATE(YEAR(Paskola_SK!$D$8),MONTH(Paskola_SK!$D$8)+A230*(12/p),DAY(Paskola_SK!$D$8)))))))</f>
        <v/>
      </c>
      <c r="C230" s="82" t="str">
        <f t="shared" si="9"/>
        <v/>
      </c>
      <c r="D230" s="82" t="str">
        <f t="shared" si="10"/>
        <v/>
      </c>
      <c r="E230" s="82" t="str">
        <f>IF(A230="","",A+SUM($D$2:D229))</f>
        <v/>
      </c>
      <c r="F230" s="82" t="str">
        <f>IF(A230="","",SUM(D$1:D230)+PV)</f>
        <v/>
      </c>
      <c r="G230" s="82" t="str">
        <f>IF(A230="","",IF(Paskola_SK!$D$9=Paskola_VP!$A$10,I229*( (1+rate)^(B230-B229)-1 ),I229*rate))</f>
        <v/>
      </c>
      <c r="H230" s="82" t="str">
        <f>IF(D230="","",SUM(G$1:G230))</f>
        <v/>
      </c>
      <c r="I230" s="82" t="str">
        <f t="shared" si="11"/>
        <v/>
      </c>
    </row>
    <row r="231" spans="1:9" x14ac:dyDescent="0.25">
      <c r="A231" s="84" t="str">
        <f>IF(I230="","",IF(A230&gt;=Paskola_SK!$D$7*p,"",A230+1))</f>
        <v/>
      </c>
      <c r="B231" s="83" t="str">
        <f>IF(A231="","",IF(p=52,B230+7,IF(p=26,B230+14,IF(p=24,IF(MOD(A231,2)=0,EDATE(Paskola_SK!$D$8,A231/2),B230+14),IF(DAY(DATE(YEAR(Paskola_SK!$D$8),MONTH(Paskola_SK!$D$8)+(A231-1)*(12/p),DAY(Paskola_SK!$D$8)))&lt;&gt;DAY(Paskola_SK!$D$8),DATE(YEAR(Paskola_SK!$D$8),MONTH(Paskola_SK!$D$8)+A231*(12/p)+1,0),DATE(YEAR(Paskola_SK!$D$8),MONTH(Paskola_SK!$D$8)+A231*(12/p),DAY(Paskola_SK!$D$8)))))))</f>
        <v/>
      </c>
      <c r="C231" s="82" t="str">
        <f t="shared" si="9"/>
        <v/>
      </c>
      <c r="D231" s="82" t="str">
        <f t="shared" si="10"/>
        <v/>
      </c>
      <c r="E231" s="82" t="str">
        <f>IF(A231="","",A+SUM($D$2:D230))</f>
        <v/>
      </c>
      <c r="F231" s="82" t="str">
        <f>IF(A231="","",SUM(D$1:D231)+PV)</f>
        <v/>
      </c>
      <c r="G231" s="82" t="str">
        <f>IF(A231="","",IF(Paskola_SK!$D$9=Paskola_VP!$A$10,I230*( (1+rate)^(B231-B230)-1 ),I230*rate))</f>
        <v/>
      </c>
      <c r="H231" s="82" t="str">
        <f>IF(D231="","",SUM(G$1:G231))</f>
        <v/>
      </c>
      <c r="I231" s="82" t="str">
        <f t="shared" si="11"/>
        <v/>
      </c>
    </row>
    <row r="232" spans="1:9" x14ac:dyDescent="0.25">
      <c r="A232" s="84" t="str">
        <f>IF(I231="","",IF(A231&gt;=Paskola_SK!$D$7*p,"",A231+1))</f>
        <v/>
      </c>
      <c r="B232" s="83" t="str">
        <f>IF(A232="","",IF(p=52,B231+7,IF(p=26,B231+14,IF(p=24,IF(MOD(A232,2)=0,EDATE(Paskola_SK!$D$8,A232/2),B231+14),IF(DAY(DATE(YEAR(Paskola_SK!$D$8),MONTH(Paskola_SK!$D$8)+(A232-1)*(12/p),DAY(Paskola_SK!$D$8)))&lt;&gt;DAY(Paskola_SK!$D$8),DATE(YEAR(Paskola_SK!$D$8),MONTH(Paskola_SK!$D$8)+A232*(12/p)+1,0),DATE(YEAR(Paskola_SK!$D$8),MONTH(Paskola_SK!$D$8)+A232*(12/p),DAY(Paskola_SK!$D$8)))))))</f>
        <v/>
      </c>
      <c r="C232" s="82" t="str">
        <f t="shared" si="9"/>
        <v/>
      </c>
      <c r="D232" s="82" t="str">
        <f t="shared" si="10"/>
        <v/>
      </c>
      <c r="E232" s="82" t="str">
        <f>IF(A232="","",A+SUM($D$2:D231))</f>
        <v/>
      </c>
      <c r="F232" s="82" t="str">
        <f>IF(A232="","",SUM(D$1:D232)+PV)</f>
        <v/>
      </c>
      <c r="G232" s="82" t="str">
        <f>IF(A232="","",IF(Paskola_SK!$D$9=Paskola_VP!$A$10,I231*( (1+rate)^(B232-B231)-1 ),I231*rate))</f>
        <v/>
      </c>
      <c r="H232" s="82" t="str">
        <f>IF(D232="","",SUM(G$1:G232))</f>
        <v/>
      </c>
      <c r="I232" s="82" t="str">
        <f t="shared" si="11"/>
        <v/>
      </c>
    </row>
    <row r="233" spans="1:9" x14ac:dyDescent="0.25">
      <c r="A233" s="84" t="str">
        <f>IF(I232="","",IF(A232&gt;=Paskola_SK!$D$7*p,"",A232+1))</f>
        <v/>
      </c>
      <c r="B233" s="83" t="str">
        <f>IF(A233="","",IF(p=52,B232+7,IF(p=26,B232+14,IF(p=24,IF(MOD(A233,2)=0,EDATE(Paskola_SK!$D$8,A233/2),B232+14),IF(DAY(DATE(YEAR(Paskola_SK!$D$8),MONTH(Paskola_SK!$D$8)+(A233-1)*(12/p),DAY(Paskola_SK!$D$8)))&lt;&gt;DAY(Paskola_SK!$D$8),DATE(YEAR(Paskola_SK!$D$8),MONTH(Paskola_SK!$D$8)+A233*(12/p)+1,0),DATE(YEAR(Paskola_SK!$D$8),MONTH(Paskola_SK!$D$8)+A233*(12/p),DAY(Paskola_SK!$D$8)))))))</f>
        <v/>
      </c>
      <c r="C233" s="82" t="str">
        <f t="shared" si="9"/>
        <v/>
      </c>
      <c r="D233" s="82" t="str">
        <f t="shared" si="10"/>
        <v/>
      </c>
      <c r="E233" s="82" t="str">
        <f>IF(A233="","",A+SUM($D$2:D232))</f>
        <v/>
      </c>
      <c r="F233" s="82" t="str">
        <f>IF(A233="","",SUM(D$1:D233)+PV)</f>
        <v/>
      </c>
      <c r="G233" s="82" t="str">
        <f>IF(A233="","",IF(Paskola_SK!$D$9=Paskola_VP!$A$10,I232*( (1+rate)^(B233-B232)-1 ),I232*rate))</f>
        <v/>
      </c>
      <c r="H233" s="82" t="str">
        <f>IF(D233="","",SUM(G$1:G233))</f>
        <v/>
      </c>
      <c r="I233" s="82" t="str">
        <f t="shared" si="11"/>
        <v/>
      </c>
    </row>
    <row r="234" spans="1:9" x14ac:dyDescent="0.25">
      <c r="A234" s="84" t="str">
        <f>IF(I233="","",IF(A233&gt;=Paskola_SK!$D$7*p,"",A233+1))</f>
        <v/>
      </c>
      <c r="B234" s="83" t="str">
        <f>IF(A234="","",IF(p=52,B233+7,IF(p=26,B233+14,IF(p=24,IF(MOD(A234,2)=0,EDATE(Paskola_SK!$D$8,A234/2),B233+14),IF(DAY(DATE(YEAR(Paskola_SK!$D$8),MONTH(Paskola_SK!$D$8)+(A234-1)*(12/p),DAY(Paskola_SK!$D$8)))&lt;&gt;DAY(Paskola_SK!$D$8),DATE(YEAR(Paskola_SK!$D$8),MONTH(Paskola_SK!$D$8)+A234*(12/p)+1,0),DATE(YEAR(Paskola_SK!$D$8),MONTH(Paskola_SK!$D$8)+A234*(12/p),DAY(Paskola_SK!$D$8)))))))</f>
        <v/>
      </c>
      <c r="C234" s="82" t="str">
        <f t="shared" si="9"/>
        <v/>
      </c>
      <c r="D234" s="82" t="str">
        <f t="shared" si="10"/>
        <v/>
      </c>
      <c r="E234" s="82" t="str">
        <f>IF(A234="","",A+SUM($D$2:D233))</f>
        <v/>
      </c>
      <c r="F234" s="82" t="str">
        <f>IF(A234="","",SUM(D$1:D234)+PV)</f>
        <v/>
      </c>
      <c r="G234" s="82" t="str">
        <f>IF(A234="","",IF(Paskola_SK!$D$9=Paskola_VP!$A$10,I233*( (1+rate)^(B234-B233)-1 ),I233*rate))</f>
        <v/>
      </c>
      <c r="H234" s="82" t="str">
        <f>IF(D234="","",SUM(G$1:G234))</f>
        <v/>
      </c>
      <c r="I234" s="82" t="str">
        <f t="shared" si="11"/>
        <v/>
      </c>
    </row>
    <row r="235" spans="1:9" x14ac:dyDescent="0.25">
      <c r="A235" s="84" t="str">
        <f>IF(I234="","",IF(A234&gt;=Paskola_SK!$D$7*p,"",A234+1))</f>
        <v/>
      </c>
      <c r="B235" s="83" t="str">
        <f>IF(A235="","",IF(p=52,B234+7,IF(p=26,B234+14,IF(p=24,IF(MOD(A235,2)=0,EDATE(Paskola_SK!$D$8,A235/2),B234+14),IF(DAY(DATE(YEAR(Paskola_SK!$D$8),MONTH(Paskola_SK!$D$8)+(A235-1)*(12/p),DAY(Paskola_SK!$D$8)))&lt;&gt;DAY(Paskola_SK!$D$8),DATE(YEAR(Paskola_SK!$D$8),MONTH(Paskola_SK!$D$8)+A235*(12/p)+1,0),DATE(YEAR(Paskola_SK!$D$8),MONTH(Paskola_SK!$D$8)+A235*(12/p),DAY(Paskola_SK!$D$8)))))))</f>
        <v/>
      </c>
      <c r="C235" s="82" t="str">
        <f t="shared" si="9"/>
        <v/>
      </c>
      <c r="D235" s="82" t="str">
        <f t="shared" si="10"/>
        <v/>
      </c>
      <c r="E235" s="82" t="str">
        <f>IF(A235="","",A+SUM($D$2:D234))</f>
        <v/>
      </c>
      <c r="F235" s="82" t="str">
        <f>IF(A235="","",SUM(D$1:D235)+PV)</f>
        <v/>
      </c>
      <c r="G235" s="82" t="str">
        <f>IF(A235="","",IF(Paskola_SK!$D$9=Paskola_VP!$A$10,I234*( (1+rate)^(B235-B234)-1 ),I234*rate))</f>
        <v/>
      </c>
      <c r="H235" s="82" t="str">
        <f>IF(D235="","",SUM(G$1:G235))</f>
        <v/>
      </c>
      <c r="I235" s="82" t="str">
        <f t="shared" si="11"/>
        <v/>
      </c>
    </row>
    <row r="236" spans="1:9" x14ac:dyDescent="0.25">
      <c r="A236" s="84" t="str">
        <f>IF(I235="","",IF(A235&gt;=Paskola_SK!$D$7*p,"",A235+1))</f>
        <v/>
      </c>
      <c r="B236" s="83" t="str">
        <f>IF(A236="","",IF(p=52,B235+7,IF(p=26,B235+14,IF(p=24,IF(MOD(A236,2)=0,EDATE(Paskola_SK!$D$8,A236/2),B235+14),IF(DAY(DATE(YEAR(Paskola_SK!$D$8),MONTH(Paskola_SK!$D$8)+(A236-1)*(12/p),DAY(Paskola_SK!$D$8)))&lt;&gt;DAY(Paskola_SK!$D$8),DATE(YEAR(Paskola_SK!$D$8),MONTH(Paskola_SK!$D$8)+A236*(12/p)+1,0),DATE(YEAR(Paskola_SK!$D$8),MONTH(Paskola_SK!$D$8)+A236*(12/p),DAY(Paskola_SK!$D$8)))))))</f>
        <v/>
      </c>
      <c r="C236" s="82" t="str">
        <f t="shared" si="9"/>
        <v/>
      </c>
      <c r="D236" s="82" t="str">
        <f t="shared" si="10"/>
        <v/>
      </c>
      <c r="E236" s="82" t="str">
        <f>IF(A236="","",A+SUM($D$2:D235))</f>
        <v/>
      </c>
      <c r="F236" s="82" t="str">
        <f>IF(A236="","",SUM(D$1:D236)+PV)</f>
        <v/>
      </c>
      <c r="G236" s="82" t="str">
        <f>IF(A236="","",IF(Paskola_SK!$D$9=Paskola_VP!$A$10,I235*( (1+rate)^(B236-B235)-1 ),I235*rate))</f>
        <v/>
      </c>
      <c r="H236" s="82" t="str">
        <f>IF(D236="","",SUM(G$1:G236))</f>
        <v/>
      </c>
      <c r="I236" s="82" t="str">
        <f t="shared" si="11"/>
        <v/>
      </c>
    </row>
    <row r="237" spans="1:9" x14ac:dyDescent="0.25">
      <c r="A237" s="84" t="str">
        <f>IF(I236="","",IF(A236&gt;=Paskola_SK!$D$7*p,"",A236+1))</f>
        <v/>
      </c>
      <c r="B237" s="83" t="str">
        <f>IF(A237="","",IF(p=52,B236+7,IF(p=26,B236+14,IF(p=24,IF(MOD(A237,2)=0,EDATE(Paskola_SK!$D$8,A237/2),B236+14),IF(DAY(DATE(YEAR(Paskola_SK!$D$8),MONTH(Paskola_SK!$D$8)+(A237-1)*(12/p),DAY(Paskola_SK!$D$8)))&lt;&gt;DAY(Paskola_SK!$D$8),DATE(YEAR(Paskola_SK!$D$8),MONTH(Paskola_SK!$D$8)+A237*(12/p)+1,0),DATE(YEAR(Paskola_SK!$D$8),MONTH(Paskola_SK!$D$8)+A237*(12/p),DAY(Paskola_SK!$D$8)))))))</f>
        <v/>
      </c>
      <c r="C237" s="82" t="str">
        <f t="shared" si="9"/>
        <v/>
      </c>
      <c r="D237" s="82" t="str">
        <f t="shared" si="10"/>
        <v/>
      </c>
      <c r="E237" s="82" t="str">
        <f>IF(A237="","",A+SUM($D$2:D236))</f>
        <v/>
      </c>
      <c r="F237" s="82" t="str">
        <f>IF(A237="","",SUM(D$1:D237)+PV)</f>
        <v/>
      </c>
      <c r="G237" s="82" t="str">
        <f>IF(A237="","",IF(Paskola_SK!$D$9=Paskola_VP!$A$10,I236*( (1+rate)^(B237-B236)-1 ),I236*rate))</f>
        <v/>
      </c>
      <c r="H237" s="82" t="str">
        <f>IF(D237="","",SUM(G$1:G237))</f>
        <v/>
      </c>
      <c r="I237" s="82" t="str">
        <f t="shared" si="11"/>
        <v/>
      </c>
    </row>
    <row r="238" spans="1:9" x14ac:dyDescent="0.25">
      <c r="A238" s="84" t="str">
        <f>IF(I237="","",IF(A237&gt;=Paskola_SK!$D$7*p,"",A237+1))</f>
        <v/>
      </c>
      <c r="B238" s="83" t="str">
        <f>IF(A238="","",IF(p=52,B237+7,IF(p=26,B237+14,IF(p=24,IF(MOD(A238,2)=0,EDATE(Paskola_SK!$D$8,A238/2),B237+14),IF(DAY(DATE(YEAR(Paskola_SK!$D$8),MONTH(Paskola_SK!$D$8)+(A238-1)*(12/p),DAY(Paskola_SK!$D$8)))&lt;&gt;DAY(Paskola_SK!$D$8),DATE(YEAR(Paskola_SK!$D$8),MONTH(Paskola_SK!$D$8)+A238*(12/p)+1,0),DATE(YEAR(Paskola_SK!$D$8),MONTH(Paskola_SK!$D$8)+A238*(12/p),DAY(Paskola_SK!$D$8)))))))</f>
        <v/>
      </c>
      <c r="C238" s="82" t="str">
        <f t="shared" si="9"/>
        <v/>
      </c>
      <c r="D238" s="82" t="str">
        <f t="shared" si="10"/>
        <v/>
      </c>
      <c r="E238" s="82" t="str">
        <f>IF(A238="","",A+SUM($D$2:D237))</f>
        <v/>
      </c>
      <c r="F238" s="82" t="str">
        <f>IF(A238="","",SUM(D$1:D238)+PV)</f>
        <v/>
      </c>
      <c r="G238" s="82" t="str">
        <f>IF(A238="","",IF(Paskola_SK!$D$9=Paskola_VP!$A$10,I237*( (1+rate)^(B238-B237)-1 ),I237*rate))</f>
        <v/>
      </c>
      <c r="H238" s="82" t="str">
        <f>IF(D238="","",SUM(G$1:G238))</f>
        <v/>
      </c>
      <c r="I238" s="82" t="str">
        <f t="shared" si="11"/>
        <v/>
      </c>
    </row>
    <row r="239" spans="1:9" x14ac:dyDescent="0.25">
      <c r="A239" s="84" t="str">
        <f>IF(I238="","",IF(A238&gt;=Paskola_SK!$D$7*p,"",A238+1))</f>
        <v/>
      </c>
      <c r="B239" s="83" t="str">
        <f>IF(A239="","",IF(p=52,B238+7,IF(p=26,B238+14,IF(p=24,IF(MOD(A239,2)=0,EDATE(Paskola_SK!$D$8,A239/2),B238+14),IF(DAY(DATE(YEAR(Paskola_SK!$D$8),MONTH(Paskola_SK!$D$8)+(A239-1)*(12/p),DAY(Paskola_SK!$D$8)))&lt;&gt;DAY(Paskola_SK!$D$8),DATE(YEAR(Paskola_SK!$D$8),MONTH(Paskola_SK!$D$8)+A239*(12/p)+1,0),DATE(YEAR(Paskola_SK!$D$8),MONTH(Paskola_SK!$D$8)+A239*(12/p),DAY(Paskola_SK!$D$8)))))))</f>
        <v/>
      </c>
      <c r="C239" s="82" t="str">
        <f t="shared" si="9"/>
        <v/>
      </c>
      <c r="D239" s="82" t="str">
        <f t="shared" si="10"/>
        <v/>
      </c>
      <c r="E239" s="82" t="str">
        <f>IF(A239="","",A+SUM($D$2:D238))</f>
        <v/>
      </c>
      <c r="F239" s="82" t="str">
        <f>IF(A239="","",SUM(D$1:D239)+PV)</f>
        <v/>
      </c>
      <c r="G239" s="82" t="str">
        <f>IF(A239="","",IF(Paskola_SK!$D$9=Paskola_VP!$A$10,I238*( (1+rate)^(B239-B238)-1 ),I238*rate))</f>
        <v/>
      </c>
      <c r="H239" s="82" t="str">
        <f>IF(D239="","",SUM(G$1:G239))</f>
        <v/>
      </c>
      <c r="I239" s="82" t="str">
        <f t="shared" si="11"/>
        <v/>
      </c>
    </row>
    <row r="240" spans="1:9" x14ac:dyDescent="0.25">
      <c r="A240" s="84" t="str">
        <f>IF(I239="","",IF(A239&gt;=Paskola_SK!$D$7*p,"",A239+1))</f>
        <v/>
      </c>
      <c r="B240" s="83" t="str">
        <f>IF(A240="","",IF(p=52,B239+7,IF(p=26,B239+14,IF(p=24,IF(MOD(A240,2)=0,EDATE(Paskola_SK!$D$8,A240/2),B239+14),IF(DAY(DATE(YEAR(Paskola_SK!$D$8),MONTH(Paskola_SK!$D$8)+(A240-1)*(12/p),DAY(Paskola_SK!$D$8)))&lt;&gt;DAY(Paskola_SK!$D$8),DATE(YEAR(Paskola_SK!$D$8),MONTH(Paskola_SK!$D$8)+A240*(12/p)+1,0),DATE(YEAR(Paskola_SK!$D$8),MONTH(Paskola_SK!$D$8)+A240*(12/p),DAY(Paskola_SK!$D$8)))))))</f>
        <v/>
      </c>
      <c r="C240" s="82" t="str">
        <f t="shared" si="9"/>
        <v/>
      </c>
      <c r="D240" s="82" t="str">
        <f t="shared" si="10"/>
        <v/>
      </c>
      <c r="E240" s="82" t="str">
        <f>IF(A240="","",A+SUM($D$2:D239))</f>
        <v/>
      </c>
      <c r="F240" s="82" t="str">
        <f>IF(A240="","",SUM(D$1:D240)+PV)</f>
        <v/>
      </c>
      <c r="G240" s="82" t="str">
        <f>IF(A240="","",IF(Paskola_SK!$D$9=Paskola_VP!$A$10,I239*( (1+rate)^(B240-B239)-1 ),I239*rate))</f>
        <v/>
      </c>
      <c r="H240" s="82" t="str">
        <f>IF(D240="","",SUM(G$1:G240))</f>
        <v/>
      </c>
      <c r="I240" s="82" t="str">
        <f t="shared" si="11"/>
        <v/>
      </c>
    </row>
    <row r="241" spans="1:9" x14ac:dyDescent="0.25">
      <c r="A241" s="84" t="str">
        <f>IF(I240="","",IF(A240&gt;=Paskola_SK!$D$7*p,"",A240+1))</f>
        <v/>
      </c>
      <c r="B241" s="83" t="str">
        <f>IF(A241="","",IF(p=52,B240+7,IF(p=26,B240+14,IF(p=24,IF(MOD(A241,2)=0,EDATE(Paskola_SK!$D$8,A241/2),B240+14),IF(DAY(DATE(YEAR(Paskola_SK!$D$8),MONTH(Paskola_SK!$D$8)+(A241-1)*(12/p),DAY(Paskola_SK!$D$8)))&lt;&gt;DAY(Paskola_SK!$D$8),DATE(YEAR(Paskola_SK!$D$8),MONTH(Paskola_SK!$D$8)+A241*(12/p)+1,0),DATE(YEAR(Paskola_SK!$D$8),MONTH(Paskola_SK!$D$8)+A241*(12/p),DAY(Paskola_SK!$D$8)))))))</f>
        <v/>
      </c>
      <c r="C241" s="82" t="str">
        <f t="shared" si="9"/>
        <v/>
      </c>
      <c r="D241" s="82" t="str">
        <f t="shared" si="10"/>
        <v/>
      </c>
      <c r="E241" s="82" t="str">
        <f>IF(A241="","",A+SUM($D$2:D240))</f>
        <v/>
      </c>
      <c r="F241" s="82" t="str">
        <f>IF(A241="","",SUM(D$1:D241)+PV)</f>
        <v/>
      </c>
      <c r="G241" s="82" t="str">
        <f>IF(A241="","",IF(Paskola_SK!$D$9=Paskola_VP!$A$10,I240*( (1+rate)^(B241-B240)-1 ),I240*rate))</f>
        <v/>
      </c>
      <c r="H241" s="82" t="str">
        <f>IF(D241="","",SUM(G$1:G241))</f>
        <v/>
      </c>
      <c r="I241" s="82" t="str">
        <f t="shared" si="11"/>
        <v/>
      </c>
    </row>
    <row r="242" spans="1:9" x14ac:dyDescent="0.25">
      <c r="A242" s="84" t="str">
        <f>IF(I241="","",IF(A241&gt;=Paskola_SK!$D$7*p,"",A241+1))</f>
        <v/>
      </c>
      <c r="B242" s="83" t="str">
        <f>IF(A242="","",IF(p=52,B241+7,IF(p=26,B241+14,IF(p=24,IF(MOD(A242,2)=0,EDATE(Paskola_SK!$D$8,A242/2),B241+14),IF(DAY(DATE(YEAR(Paskola_SK!$D$8),MONTH(Paskola_SK!$D$8)+(A242-1)*(12/p),DAY(Paskola_SK!$D$8)))&lt;&gt;DAY(Paskola_SK!$D$8),DATE(YEAR(Paskola_SK!$D$8),MONTH(Paskola_SK!$D$8)+A242*(12/p)+1,0),DATE(YEAR(Paskola_SK!$D$8),MONTH(Paskola_SK!$D$8)+A242*(12/p),DAY(Paskola_SK!$D$8)))))))</f>
        <v/>
      </c>
      <c r="C242" s="82" t="str">
        <f t="shared" si="9"/>
        <v/>
      </c>
      <c r="D242" s="82" t="str">
        <f t="shared" si="10"/>
        <v/>
      </c>
      <c r="E242" s="82" t="str">
        <f>IF(A242="","",A+SUM($D$2:D241))</f>
        <v/>
      </c>
      <c r="F242" s="82" t="str">
        <f>IF(A242="","",SUM(D$1:D242)+PV)</f>
        <v/>
      </c>
      <c r="G242" s="82" t="str">
        <f>IF(A242="","",IF(Paskola_SK!$D$9=Paskola_VP!$A$10,I241*( (1+rate)^(B242-B241)-1 ),I241*rate))</f>
        <v/>
      </c>
      <c r="H242" s="82" t="str">
        <f>IF(D242="","",SUM(G$1:G242))</f>
        <v/>
      </c>
      <c r="I242" s="82" t="str">
        <f t="shared" si="11"/>
        <v/>
      </c>
    </row>
    <row r="243" spans="1:9" x14ac:dyDescent="0.25">
      <c r="A243" s="84" t="str">
        <f>IF(I242="","",IF(A242&gt;=Paskola_SK!$D$7*p,"",A242+1))</f>
        <v/>
      </c>
      <c r="B243" s="83" t="str">
        <f>IF(A243="","",IF(p=52,B242+7,IF(p=26,B242+14,IF(p=24,IF(MOD(A243,2)=0,EDATE(Paskola_SK!$D$8,A243/2),B242+14),IF(DAY(DATE(YEAR(Paskola_SK!$D$8),MONTH(Paskola_SK!$D$8)+(A243-1)*(12/p),DAY(Paskola_SK!$D$8)))&lt;&gt;DAY(Paskola_SK!$D$8),DATE(YEAR(Paskola_SK!$D$8),MONTH(Paskola_SK!$D$8)+A243*(12/p)+1,0),DATE(YEAR(Paskola_SK!$D$8),MONTH(Paskola_SK!$D$8)+A243*(12/p),DAY(Paskola_SK!$D$8)))))))</f>
        <v/>
      </c>
      <c r="C243" s="82" t="str">
        <f t="shared" si="9"/>
        <v/>
      </c>
      <c r="D243" s="82" t="str">
        <f t="shared" si="10"/>
        <v/>
      </c>
      <c r="E243" s="82" t="str">
        <f>IF(A243="","",A+SUM($D$2:D242))</f>
        <v/>
      </c>
      <c r="F243" s="82" t="str">
        <f>IF(A243="","",SUM(D$1:D243)+PV)</f>
        <v/>
      </c>
      <c r="G243" s="82" t="str">
        <f>IF(A243="","",IF(Paskola_SK!$D$9=Paskola_VP!$A$10,I242*( (1+rate)^(B243-B242)-1 ),I242*rate))</f>
        <v/>
      </c>
      <c r="H243" s="82" t="str">
        <f>IF(D243="","",SUM(G$1:G243))</f>
        <v/>
      </c>
      <c r="I243" s="82" t="str">
        <f t="shared" si="11"/>
        <v/>
      </c>
    </row>
    <row r="244" spans="1:9" x14ac:dyDescent="0.25">
      <c r="A244" s="84" t="str">
        <f>IF(I243="","",IF(A243&gt;=Paskola_SK!$D$7*p,"",A243+1))</f>
        <v/>
      </c>
      <c r="B244" s="83" t="str">
        <f>IF(A244="","",IF(p=52,B243+7,IF(p=26,B243+14,IF(p=24,IF(MOD(A244,2)=0,EDATE(Paskola_SK!$D$8,A244/2),B243+14),IF(DAY(DATE(YEAR(Paskola_SK!$D$8),MONTH(Paskola_SK!$D$8)+(A244-1)*(12/p),DAY(Paskola_SK!$D$8)))&lt;&gt;DAY(Paskola_SK!$D$8),DATE(YEAR(Paskola_SK!$D$8),MONTH(Paskola_SK!$D$8)+A244*(12/p)+1,0),DATE(YEAR(Paskola_SK!$D$8),MONTH(Paskola_SK!$D$8)+A244*(12/p),DAY(Paskola_SK!$D$8)))))))</f>
        <v/>
      </c>
      <c r="C244" s="82" t="str">
        <f t="shared" si="9"/>
        <v/>
      </c>
      <c r="D244" s="82" t="str">
        <f t="shared" si="10"/>
        <v/>
      </c>
      <c r="E244" s="82" t="str">
        <f>IF(A244="","",A+SUM($D$2:D243))</f>
        <v/>
      </c>
      <c r="F244" s="82" t="str">
        <f>IF(A244="","",SUM(D$1:D244)+PV)</f>
        <v/>
      </c>
      <c r="G244" s="82" t="str">
        <f>IF(A244="","",IF(Paskola_SK!$D$9=Paskola_VP!$A$10,I243*( (1+rate)^(B244-B243)-1 ),I243*rate))</f>
        <v/>
      </c>
      <c r="H244" s="82" t="str">
        <f>IF(D244="","",SUM(G$1:G244))</f>
        <v/>
      </c>
      <c r="I244" s="82" t="str">
        <f t="shared" si="11"/>
        <v/>
      </c>
    </row>
    <row r="245" spans="1:9" x14ac:dyDescent="0.25">
      <c r="A245" s="84" t="str">
        <f>IF(I244="","",IF(A244&gt;=Paskola_SK!$D$7*p,"",A244+1))</f>
        <v/>
      </c>
      <c r="B245" s="83" t="str">
        <f>IF(A245="","",IF(p=52,B244+7,IF(p=26,B244+14,IF(p=24,IF(MOD(A245,2)=0,EDATE(Paskola_SK!$D$8,A245/2),B244+14),IF(DAY(DATE(YEAR(Paskola_SK!$D$8),MONTH(Paskola_SK!$D$8)+(A245-1)*(12/p),DAY(Paskola_SK!$D$8)))&lt;&gt;DAY(Paskola_SK!$D$8),DATE(YEAR(Paskola_SK!$D$8),MONTH(Paskola_SK!$D$8)+A245*(12/p)+1,0),DATE(YEAR(Paskola_SK!$D$8),MONTH(Paskola_SK!$D$8)+A245*(12/p),DAY(Paskola_SK!$D$8)))))))</f>
        <v/>
      </c>
      <c r="C245" s="82" t="str">
        <f t="shared" si="9"/>
        <v/>
      </c>
      <c r="D245" s="82" t="str">
        <f t="shared" si="10"/>
        <v/>
      </c>
      <c r="E245" s="82" t="str">
        <f>IF(A245="","",A+SUM($D$2:D244))</f>
        <v/>
      </c>
      <c r="F245" s="82" t="str">
        <f>IF(A245="","",SUM(D$1:D245)+PV)</f>
        <v/>
      </c>
      <c r="G245" s="82" t="str">
        <f>IF(A245="","",IF(Paskola_SK!$D$9=Paskola_VP!$A$10,I244*( (1+rate)^(B245-B244)-1 ),I244*rate))</f>
        <v/>
      </c>
      <c r="H245" s="82" t="str">
        <f>IF(D245="","",SUM(G$1:G245))</f>
        <v/>
      </c>
      <c r="I245" s="82" t="str">
        <f t="shared" si="11"/>
        <v/>
      </c>
    </row>
    <row r="246" spans="1:9" x14ac:dyDescent="0.25">
      <c r="A246" s="84" t="str">
        <f>IF(I245="","",IF(A245&gt;=Paskola_SK!$D$7*p,"",A245+1))</f>
        <v/>
      </c>
      <c r="B246" s="83" t="str">
        <f>IF(A246="","",IF(p=52,B245+7,IF(p=26,B245+14,IF(p=24,IF(MOD(A246,2)=0,EDATE(Paskola_SK!$D$8,A246/2),B245+14),IF(DAY(DATE(YEAR(Paskola_SK!$D$8),MONTH(Paskola_SK!$D$8)+(A246-1)*(12/p),DAY(Paskola_SK!$D$8)))&lt;&gt;DAY(Paskola_SK!$D$8),DATE(YEAR(Paskola_SK!$D$8),MONTH(Paskola_SK!$D$8)+A246*(12/p)+1,0),DATE(YEAR(Paskola_SK!$D$8),MONTH(Paskola_SK!$D$8)+A246*(12/p),DAY(Paskola_SK!$D$8)))))))</f>
        <v/>
      </c>
      <c r="C246" s="82" t="str">
        <f t="shared" si="9"/>
        <v/>
      </c>
      <c r="D246" s="82" t="str">
        <f t="shared" si="10"/>
        <v/>
      </c>
      <c r="E246" s="82" t="str">
        <f>IF(A246="","",A+SUM($D$2:D245))</f>
        <v/>
      </c>
      <c r="F246" s="82" t="str">
        <f>IF(A246="","",SUM(D$1:D246)+PV)</f>
        <v/>
      </c>
      <c r="G246" s="82" t="str">
        <f>IF(A246="","",IF(Paskola_SK!$D$9=Paskola_VP!$A$10,I245*( (1+rate)^(B246-B245)-1 ),I245*rate))</f>
        <v/>
      </c>
      <c r="H246" s="82" t="str">
        <f>IF(D246="","",SUM(G$1:G246))</f>
        <v/>
      </c>
      <c r="I246" s="82" t="str">
        <f t="shared" si="11"/>
        <v/>
      </c>
    </row>
    <row r="247" spans="1:9" x14ac:dyDescent="0.25">
      <c r="A247" s="84" t="str">
        <f>IF(I246="","",IF(A246&gt;=Paskola_SK!$D$7*p,"",A246+1))</f>
        <v/>
      </c>
      <c r="B247" s="83" t="str">
        <f>IF(A247="","",IF(p=52,B246+7,IF(p=26,B246+14,IF(p=24,IF(MOD(A247,2)=0,EDATE(Paskola_SK!$D$8,A247/2),B246+14),IF(DAY(DATE(YEAR(Paskola_SK!$D$8),MONTH(Paskola_SK!$D$8)+(A247-1)*(12/p),DAY(Paskola_SK!$D$8)))&lt;&gt;DAY(Paskola_SK!$D$8),DATE(YEAR(Paskola_SK!$D$8),MONTH(Paskola_SK!$D$8)+A247*(12/p)+1,0),DATE(YEAR(Paskola_SK!$D$8),MONTH(Paskola_SK!$D$8)+A247*(12/p),DAY(Paskola_SK!$D$8)))))))</f>
        <v/>
      </c>
      <c r="C247" s="82" t="str">
        <f t="shared" si="9"/>
        <v/>
      </c>
      <c r="D247" s="82" t="str">
        <f t="shared" si="10"/>
        <v/>
      </c>
      <c r="E247" s="82" t="str">
        <f>IF(A247="","",A+SUM($D$2:D246))</f>
        <v/>
      </c>
      <c r="F247" s="82" t="str">
        <f>IF(A247="","",SUM(D$1:D247)+PV)</f>
        <v/>
      </c>
      <c r="G247" s="82" t="str">
        <f>IF(A247="","",IF(Paskola_SK!$D$9=Paskola_VP!$A$10,I246*( (1+rate)^(B247-B246)-1 ),I246*rate))</f>
        <v/>
      </c>
      <c r="H247" s="82" t="str">
        <f>IF(D247="","",SUM(G$1:G247))</f>
        <v/>
      </c>
      <c r="I247" s="82" t="str">
        <f t="shared" si="11"/>
        <v/>
      </c>
    </row>
    <row r="248" spans="1:9" x14ac:dyDescent="0.25">
      <c r="A248" s="84" t="str">
        <f>IF(I247="","",IF(A247&gt;=Paskola_SK!$D$7*p,"",A247+1))</f>
        <v/>
      </c>
      <c r="B248" s="83" t="str">
        <f>IF(A248="","",IF(p=52,B247+7,IF(p=26,B247+14,IF(p=24,IF(MOD(A248,2)=0,EDATE(Paskola_SK!$D$8,A248/2),B247+14),IF(DAY(DATE(YEAR(Paskola_SK!$D$8),MONTH(Paskola_SK!$D$8)+(A248-1)*(12/p),DAY(Paskola_SK!$D$8)))&lt;&gt;DAY(Paskola_SK!$D$8),DATE(YEAR(Paskola_SK!$D$8),MONTH(Paskola_SK!$D$8)+A248*(12/p)+1,0),DATE(YEAR(Paskola_SK!$D$8),MONTH(Paskola_SK!$D$8)+A248*(12/p),DAY(Paskola_SK!$D$8)))))))</f>
        <v/>
      </c>
      <c r="C248" s="82" t="str">
        <f t="shared" si="9"/>
        <v/>
      </c>
      <c r="D248" s="82" t="str">
        <f t="shared" si="10"/>
        <v/>
      </c>
      <c r="E248" s="82" t="str">
        <f>IF(A248="","",A+SUM($D$2:D247))</f>
        <v/>
      </c>
      <c r="F248" s="82" t="str">
        <f>IF(A248="","",SUM(D$1:D248)+PV)</f>
        <v/>
      </c>
      <c r="G248" s="82" t="str">
        <f>IF(A248="","",IF(Paskola_SK!$D$9=Paskola_VP!$A$10,I247*( (1+rate)^(B248-B247)-1 ),I247*rate))</f>
        <v/>
      </c>
      <c r="H248" s="82" t="str">
        <f>IF(D248="","",SUM(G$1:G248))</f>
        <v/>
      </c>
      <c r="I248" s="82" t="str">
        <f t="shared" si="11"/>
        <v/>
      </c>
    </row>
    <row r="249" spans="1:9" x14ac:dyDescent="0.25">
      <c r="A249" s="84" t="str">
        <f>IF(I248="","",IF(A248&gt;=Paskola_SK!$D$7*p,"",A248+1))</f>
        <v/>
      </c>
      <c r="B249" s="83" t="str">
        <f>IF(A249="","",IF(p=52,B248+7,IF(p=26,B248+14,IF(p=24,IF(MOD(A249,2)=0,EDATE(Paskola_SK!$D$8,A249/2),B248+14),IF(DAY(DATE(YEAR(Paskola_SK!$D$8),MONTH(Paskola_SK!$D$8)+(A249-1)*(12/p),DAY(Paskola_SK!$D$8)))&lt;&gt;DAY(Paskola_SK!$D$8),DATE(YEAR(Paskola_SK!$D$8),MONTH(Paskola_SK!$D$8)+A249*(12/p)+1,0),DATE(YEAR(Paskola_SK!$D$8),MONTH(Paskola_SK!$D$8)+A249*(12/p),DAY(Paskola_SK!$D$8)))))))</f>
        <v/>
      </c>
      <c r="C249" s="82" t="str">
        <f t="shared" si="9"/>
        <v/>
      </c>
      <c r="D249" s="82" t="str">
        <f t="shared" si="10"/>
        <v/>
      </c>
      <c r="E249" s="82" t="str">
        <f>IF(A249="","",A+SUM($D$2:D248))</f>
        <v/>
      </c>
      <c r="F249" s="82" t="str">
        <f>IF(A249="","",SUM(D$1:D249)+PV)</f>
        <v/>
      </c>
      <c r="G249" s="82" t="str">
        <f>IF(A249="","",IF(Paskola_SK!$D$9=Paskola_VP!$A$10,I248*( (1+rate)^(B249-B248)-1 ),I248*rate))</f>
        <v/>
      </c>
      <c r="H249" s="82" t="str">
        <f>IF(D249="","",SUM(G$1:G249))</f>
        <v/>
      </c>
      <c r="I249" s="82" t="str">
        <f t="shared" si="11"/>
        <v/>
      </c>
    </row>
    <row r="250" spans="1:9" x14ac:dyDescent="0.25">
      <c r="A250" s="84" t="str">
        <f>IF(I249="","",IF(A249&gt;=Paskola_SK!$D$7*p,"",A249+1))</f>
        <v/>
      </c>
      <c r="B250" s="83" t="str">
        <f>IF(A250="","",IF(p=52,B249+7,IF(p=26,B249+14,IF(p=24,IF(MOD(A250,2)=0,EDATE(Paskola_SK!$D$8,A250/2),B249+14),IF(DAY(DATE(YEAR(Paskola_SK!$D$8),MONTH(Paskola_SK!$D$8)+(A250-1)*(12/p),DAY(Paskola_SK!$D$8)))&lt;&gt;DAY(Paskola_SK!$D$8),DATE(YEAR(Paskola_SK!$D$8),MONTH(Paskola_SK!$D$8)+A250*(12/p)+1,0),DATE(YEAR(Paskola_SK!$D$8),MONTH(Paskola_SK!$D$8)+A250*(12/p),DAY(Paskola_SK!$D$8)))))))</f>
        <v/>
      </c>
      <c r="C250" s="82" t="str">
        <f t="shared" si="9"/>
        <v/>
      </c>
      <c r="D250" s="82" t="str">
        <f t="shared" si="10"/>
        <v/>
      </c>
      <c r="E250" s="82" t="str">
        <f>IF(A250="","",A+SUM($D$2:D249))</f>
        <v/>
      </c>
      <c r="F250" s="82" t="str">
        <f>IF(A250="","",SUM(D$1:D250)+PV)</f>
        <v/>
      </c>
      <c r="G250" s="82" t="str">
        <f>IF(A250="","",IF(Paskola_SK!$D$9=Paskola_VP!$A$10,I249*( (1+rate)^(B250-B249)-1 ),I249*rate))</f>
        <v/>
      </c>
      <c r="H250" s="82" t="str">
        <f>IF(D250="","",SUM(G$1:G250))</f>
        <v/>
      </c>
      <c r="I250" s="82" t="str">
        <f t="shared" si="11"/>
        <v/>
      </c>
    </row>
    <row r="251" spans="1:9" x14ac:dyDescent="0.25">
      <c r="A251" s="84" t="str">
        <f>IF(I250="","",IF(A250&gt;=Paskola_SK!$D$7*p,"",A250+1))</f>
        <v/>
      </c>
      <c r="B251" s="83" t="str">
        <f>IF(A251="","",IF(p=52,B250+7,IF(p=26,B250+14,IF(p=24,IF(MOD(A251,2)=0,EDATE(Paskola_SK!$D$8,A251/2),B250+14),IF(DAY(DATE(YEAR(Paskola_SK!$D$8),MONTH(Paskola_SK!$D$8)+(A251-1)*(12/p),DAY(Paskola_SK!$D$8)))&lt;&gt;DAY(Paskola_SK!$D$8),DATE(YEAR(Paskola_SK!$D$8),MONTH(Paskola_SK!$D$8)+A251*(12/p)+1,0),DATE(YEAR(Paskola_SK!$D$8),MONTH(Paskola_SK!$D$8)+A251*(12/p),DAY(Paskola_SK!$D$8)))))))</f>
        <v/>
      </c>
      <c r="C251" s="82" t="str">
        <f t="shared" si="9"/>
        <v/>
      </c>
      <c r="D251" s="82" t="str">
        <f t="shared" si="10"/>
        <v/>
      </c>
      <c r="E251" s="82" t="str">
        <f>IF(A251="","",A+SUM($D$2:D250))</f>
        <v/>
      </c>
      <c r="F251" s="82" t="str">
        <f>IF(A251="","",SUM(D$1:D251)+PV)</f>
        <v/>
      </c>
      <c r="G251" s="82" t="str">
        <f>IF(A251="","",IF(Paskola_SK!$D$9=Paskola_VP!$A$10,I250*( (1+rate)^(B251-B250)-1 ),I250*rate))</f>
        <v/>
      </c>
      <c r="H251" s="82" t="str">
        <f>IF(D251="","",SUM(G$1:G251))</f>
        <v/>
      </c>
      <c r="I251" s="82" t="str">
        <f t="shared" si="11"/>
        <v/>
      </c>
    </row>
    <row r="252" spans="1:9" x14ac:dyDescent="0.25">
      <c r="A252" s="84" t="str">
        <f>IF(I251="","",IF(A251&gt;=Paskola_SK!$D$7*p,"",A251+1))</f>
        <v/>
      </c>
      <c r="B252" s="83" t="str">
        <f>IF(A252="","",IF(p=52,B251+7,IF(p=26,B251+14,IF(p=24,IF(MOD(A252,2)=0,EDATE(Paskola_SK!$D$8,A252/2),B251+14),IF(DAY(DATE(YEAR(Paskola_SK!$D$8),MONTH(Paskola_SK!$D$8)+(A252-1)*(12/p),DAY(Paskola_SK!$D$8)))&lt;&gt;DAY(Paskola_SK!$D$8),DATE(YEAR(Paskola_SK!$D$8),MONTH(Paskola_SK!$D$8)+A252*(12/p)+1,0),DATE(YEAR(Paskola_SK!$D$8),MONTH(Paskola_SK!$D$8)+A252*(12/p),DAY(Paskola_SK!$D$8)))))))</f>
        <v/>
      </c>
      <c r="C252" s="82" t="str">
        <f t="shared" si="9"/>
        <v/>
      </c>
      <c r="D252" s="82" t="str">
        <f t="shared" si="10"/>
        <v/>
      </c>
      <c r="E252" s="82" t="str">
        <f>IF(A252="","",A+SUM($D$2:D251))</f>
        <v/>
      </c>
      <c r="F252" s="82" t="str">
        <f>IF(A252="","",SUM(D$1:D252)+PV)</f>
        <v/>
      </c>
      <c r="G252" s="82" t="str">
        <f>IF(A252="","",IF(Paskola_SK!$D$9=Paskola_VP!$A$10,I251*( (1+rate)^(B252-B251)-1 ),I251*rate))</f>
        <v/>
      </c>
      <c r="H252" s="82" t="str">
        <f>IF(D252="","",SUM(G$1:G252))</f>
        <v/>
      </c>
      <c r="I252" s="82" t="str">
        <f t="shared" si="11"/>
        <v/>
      </c>
    </row>
    <row r="253" spans="1:9" x14ac:dyDescent="0.25">
      <c r="A253" s="84" t="str">
        <f>IF(I252="","",IF(A252&gt;=Paskola_SK!$D$7*p,"",A252+1))</f>
        <v/>
      </c>
      <c r="B253" s="83" t="str">
        <f>IF(A253="","",IF(p=52,B252+7,IF(p=26,B252+14,IF(p=24,IF(MOD(A253,2)=0,EDATE(Paskola_SK!$D$8,A253/2),B252+14),IF(DAY(DATE(YEAR(Paskola_SK!$D$8),MONTH(Paskola_SK!$D$8)+(A253-1)*(12/p),DAY(Paskola_SK!$D$8)))&lt;&gt;DAY(Paskola_SK!$D$8),DATE(YEAR(Paskola_SK!$D$8),MONTH(Paskola_SK!$D$8)+A253*(12/p)+1,0),DATE(YEAR(Paskola_SK!$D$8),MONTH(Paskola_SK!$D$8)+A253*(12/p),DAY(Paskola_SK!$D$8)))))))</f>
        <v/>
      </c>
      <c r="C253" s="82" t="str">
        <f t="shared" si="9"/>
        <v/>
      </c>
      <c r="D253" s="82" t="str">
        <f t="shared" si="10"/>
        <v/>
      </c>
      <c r="E253" s="82" t="str">
        <f>IF(A253="","",A+SUM($D$2:D252))</f>
        <v/>
      </c>
      <c r="F253" s="82" t="str">
        <f>IF(A253="","",SUM(D$1:D253)+PV)</f>
        <v/>
      </c>
      <c r="G253" s="82" t="str">
        <f>IF(A253="","",IF(Paskola_SK!$D$9=Paskola_VP!$A$10,I252*( (1+rate)^(B253-B252)-1 ),I252*rate))</f>
        <v/>
      </c>
      <c r="H253" s="82" t="str">
        <f>IF(D253="","",SUM(G$1:G253))</f>
        <v/>
      </c>
      <c r="I253" s="82" t="str">
        <f t="shared" si="11"/>
        <v/>
      </c>
    </row>
    <row r="254" spans="1:9" x14ac:dyDescent="0.25">
      <c r="A254" s="84" t="str">
        <f>IF(I253="","",IF(A253&gt;=Paskola_SK!$D$7*p,"",A253+1))</f>
        <v/>
      </c>
      <c r="B254" s="83" t="str">
        <f>IF(A254="","",IF(p=52,B253+7,IF(p=26,B253+14,IF(p=24,IF(MOD(A254,2)=0,EDATE(Paskola_SK!$D$8,A254/2),B253+14),IF(DAY(DATE(YEAR(Paskola_SK!$D$8),MONTH(Paskola_SK!$D$8)+(A254-1)*(12/p),DAY(Paskola_SK!$D$8)))&lt;&gt;DAY(Paskola_SK!$D$8),DATE(YEAR(Paskola_SK!$D$8),MONTH(Paskola_SK!$D$8)+A254*(12/p)+1,0),DATE(YEAR(Paskola_SK!$D$8),MONTH(Paskola_SK!$D$8)+A254*(12/p),DAY(Paskola_SK!$D$8)))))))</f>
        <v/>
      </c>
      <c r="C254" s="82" t="str">
        <f t="shared" si="9"/>
        <v/>
      </c>
      <c r="D254" s="82" t="str">
        <f t="shared" si="10"/>
        <v/>
      </c>
      <c r="E254" s="82" t="str">
        <f>IF(A254="","",A+SUM($D$2:D253))</f>
        <v/>
      </c>
      <c r="F254" s="82" t="str">
        <f>IF(A254="","",SUM(D$1:D254)+PV)</f>
        <v/>
      </c>
      <c r="G254" s="82" t="str">
        <f>IF(A254="","",IF(Paskola_SK!$D$9=Paskola_VP!$A$10,I253*( (1+rate)^(B254-B253)-1 ),I253*rate))</f>
        <v/>
      </c>
      <c r="H254" s="82" t="str">
        <f>IF(D254="","",SUM(G$1:G254))</f>
        <v/>
      </c>
      <c r="I254" s="82" t="str">
        <f t="shared" si="11"/>
        <v/>
      </c>
    </row>
    <row r="255" spans="1:9" x14ac:dyDescent="0.25">
      <c r="A255" s="84" t="str">
        <f>IF(I254="","",IF(A254&gt;=Paskola_SK!$D$7*p,"",A254+1))</f>
        <v/>
      </c>
      <c r="B255" s="83" t="str">
        <f>IF(A255="","",IF(p=52,B254+7,IF(p=26,B254+14,IF(p=24,IF(MOD(A255,2)=0,EDATE(Paskola_SK!$D$8,A255/2),B254+14),IF(DAY(DATE(YEAR(Paskola_SK!$D$8),MONTH(Paskola_SK!$D$8)+(A255-1)*(12/p),DAY(Paskola_SK!$D$8)))&lt;&gt;DAY(Paskola_SK!$D$8),DATE(YEAR(Paskola_SK!$D$8),MONTH(Paskola_SK!$D$8)+A255*(12/p)+1,0),DATE(YEAR(Paskola_SK!$D$8),MONTH(Paskola_SK!$D$8)+A255*(12/p),DAY(Paskola_SK!$D$8)))))))</f>
        <v/>
      </c>
      <c r="C255" s="82" t="str">
        <f t="shared" si="9"/>
        <v/>
      </c>
      <c r="D255" s="82" t="str">
        <f t="shared" si="10"/>
        <v/>
      </c>
      <c r="E255" s="82" t="str">
        <f>IF(A255="","",A+SUM($D$2:D254))</f>
        <v/>
      </c>
      <c r="F255" s="82" t="str">
        <f>IF(A255="","",SUM(D$1:D255)+PV)</f>
        <v/>
      </c>
      <c r="G255" s="82" t="str">
        <f>IF(A255="","",IF(Paskola_SK!$D$9=Paskola_VP!$A$10,I254*( (1+rate)^(B255-B254)-1 ),I254*rate))</f>
        <v/>
      </c>
      <c r="H255" s="82" t="str">
        <f>IF(D255="","",SUM(G$1:G255))</f>
        <v/>
      </c>
      <c r="I255" s="82" t="str">
        <f t="shared" si="11"/>
        <v/>
      </c>
    </row>
    <row r="256" spans="1:9" x14ac:dyDescent="0.25">
      <c r="A256" s="84" t="str">
        <f>IF(I255="","",IF(A255&gt;=Paskola_SK!$D$7*p,"",A255+1))</f>
        <v/>
      </c>
      <c r="B256" s="83" t="str">
        <f>IF(A256="","",IF(p=52,B255+7,IF(p=26,B255+14,IF(p=24,IF(MOD(A256,2)=0,EDATE(Paskola_SK!$D$8,A256/2),B255+14),IF(DAY(DATE(YEAR(Paskola_SK!$D$8),MONTH(Paskola_SK!$D$8)+(A256-1)*(12/p),DAY(Paskola_SK!$D$8)))&lt;&gt;DAY(Paskola_SK!$D$8),DATE(YEAR(Paskola_SK!$D$8),MONTH(Paskola_SK!$D$8)+A256*(12/p)+1,0),DATE(YEAR(Paskola_SK!$D$8),MONTH(Paskola_SK!$D$8)+A256*(12/p),DAY(Paskola_SK!$D$8)))))))</f>
        <v/>
      </c>
      <c r="C256" s="82" t="str">
        <f t="shared" si="9"/>
        <v/>
      </c>
      <c r="D256" s="82" t="str">
        <f t="shared" si="10"/>
        <v/>
      </c>
      <c r="E256" s="82" t="str">
        <f>IF(A256="","",A+SUM($D$2:D255))</f>
        <v/>
      </c>
      <c r="F256" s="82" t="str">
        <f>IF(A256="","",SUM(D$1:D256)+PV)</f>
        <v/>
      </c>
      <c r="G256" s="82" t="str">
        <f>IF(A256="","",IF(Paskola_SK!$D$9=Paskola_VP!$A$10,I255*( (1+rate)^(B256-B255)-1 ),I255*rate))</f>
        <v/>
      </c>
      <c r="H256" s="82" t="str">
        <f>IF(D256="","",SUM(G$1:G256))</f>
        <v/>
      </c>
      <c r="I256" s="82" t="str">
        <f t="shared" si="11"/>
        <v/>
      </c>
    </row>
    <row r="257" spans="1:9" x14ac:dyDescent="0.25">
      <c r="A257" s="84" t="str">
        <f>IF(I256="","",IF(A256&gt;=Paskola_SK!$D$7*p,"",A256+1))</f>
        <v/>
      </c>
      <c r="B257" s="83" t="str">
        <f>IF(A257="","",IF(p=52,B256+7,IF(p=26,B256+14,IF(p=24,IF(MOD(A257,2)=0,EDATE(Paskola_SK!$D$8,A257/2),B256+14),IF(DAY(DATE(YEAR(Paskola_SK!$D$8),MONTH(Paskola_SK!$D$8)+(A257-1)*(12/p),DAY(Paskola_SK!$D$8)))&lt;&gt;DAY(Paskola_SK!$D$8),DATE(YEAR(Paskola_SK!$D$8),MONTH(Paskola_SK!$D$8)+A257*(12/p)+1,0),DATE(YEAR(Paskola_SK!$D$8),MONTH(Paskola_SK!$D$8)+A257*(12/p),DAY(Paskola_SK!$D$8)))))))</f>
        <v/>
      </c>
      <c r="C257" s="82" t="str">
        <f t="shared" si="9"/>
        <v/>
      </c>
      <c r="D257" s="82" t="str">
        <f t="shared" si="10"/>
        <v/>
      </c>
      <c r="E257" s="82" t="str">
        <f>IF(A257="","",A+SUM($D$2:D256))</f>
        <v/>
      </c>
      <c r="F257" s="82" t="str">
        <f>IF(A257="","",SUM(D$1:D257)+PV)</f>
        <v/>
      </c>
      <c r="G257" s="82" t="str">
        <f>IF(A257="","",IF(Paskola_SK!$D$9=Paskola_VP!$A$10,I256*( (1+rate)^(B257-B256)-1 ),I256*rate))</f>
        <v/>
      </c>
      <c r="H257" s="82" t="str">
        <f>IF(D257="","",SUM(G$1:G257))</f>
        <v/>
      </c>
      <c r="I257" s="82" t="str">
        <f t="shared" si="11"/>
        <v/>
      </c>
    </row>
    <row r="258" spans="1:9" x14ac:dyDescent="0.25">
      <c r="A258" s="84" t="str">
        <f>IF(I257="","",IF(A257&gt;=Paskola_SK!$D$7*p,"",A257+1))</f>
        <v/>
      </c>
      <c r="B258" s="83" t="str">
        <f>IF(A258="","",IF(p=52,B257+7,IF(p=26,B257+14,IF(p=24,IF(MOD(A258,2)=0,EDATE(Paskola_SK!$D$8,A258/2),B257+14),IF(DAY(DATE(YEAR(Paskola_SK!$D$8),MONTH(Paskola_SK!$D$8)+(A258-1)*(12/p),DAY(Paskola_SK!$D$8)))&lt;&gt;DAY(Paskola_SK!$D$8),DATE(YEAR(Paskola_SK!$D$8),MONTH(Paskola_SK!$D$8)+A258*(12/p)+1,0),DATE(YEAR(Paskola_SK!$D$8),MONTH(Paskola_SK!$D$8)+A258*(12/p),DAY(Paskola_SK!$D$8)))))))</f>
        <v/>
      </c>
      <c r="C258" s="82" t="str">
        <f t="shared" ref="C258:C321" si="12">IF(A258="","",PV)</f>
        <v/>
      </c>
      <c r="D258" s="82" t="str">
        <f t="shared" si="10"/>
        <v/>
      </c>
      <c r="E258" s="82" t="str">
        <f>IF(A258="","",A+SUM($D$2:D257))</f>
        <v/>
      </c>
      <c r="F258" s="82" t="str">
        <f>IF(A258="","",SUM(D$1:D258)+PV)</f>
        <v/>
      </c>
      <c r="G258" s="82" t="str">
        <f>IF(A258="","",IF(Paskola_SK!$D$9=Paskola_VP!$A$10,I257*( (1+rate)^(B258-B257)-1 ),I257*rate))</f>
        <v/>
      </c>
      <c r="H258" s="82" t="str">
        <f>IF(D258="","",SUM(G$1:G258))</f>
        <v/>
      </c>
      <c r="I258" s="82" t="str">
        <f t="shared" si="11"/>
        <v/>
      </c>
    </row>
    <row r="259" spans="1:9" x14ac:dyDescent="0.25">
      <c r="A259" s="84" t="str">
        <f>IF(I258="","",IF(A258&gt;=Paskola_SK!$D$7*p,"",A258+1))</f>
        <v/>
      </c>
      <c r="B259" s="83" t="str">
        <f>IF(A259="","",IF(p=52,B258+7,IF(p=26,B258+14,IF(p=24,IF(MOD(A259,2)=0,EDATE(Paskola_SK!$D$8,A259/2),B258+14),IF(DAY(DATE(YEAR(Paskola_SK!$D$8),MONTH(Paskola_SK!$D$8)+(A259-1)*(12/p),DAY(Paskola_SK!$D$8)))&lt;&gt;DAY(Paskola_SK!$D$8),DATE(YEAR(Paskola_SK!$D$8),MONTH(Paskola_SK!$D$8)+A259*(12/p)+1,0),DATE(YEAR(Paskola_SK!$D$8),MONTH(Paskola_SK!$D$8)+A259*(12/p),DAY(Paskola_SK!$D$8)))))))</f>
        <v/>
      </c>
      <c r="C259" s="82" t="str">
        <f t="shared" si="12"/>
        <v/>
      </c>
      <c r="D259" s="82" t="str">
        <f t="shared" ref="D259:D322" si="13">IF(A259="","",A)</f>
        <v/>
      </c>
      <c r="E259" s="82" t="str">
        <f>IF(A259="","",A+SUM($D$2:D258))</f>
        <v/>
      </c>
      <c r="F259" s="82" t="str">
        <f>IF(A259="","",SUM(D$1:D259)+PV)</f>
        <v/>
      </c>
      <c r="G259" s="82" t="str">
        <f>IF(A259="","",IF(Paskola_SK!$D$9=Paskola_VP!$A$10,I258*( (1+rate)^(B259-B258)-1 ),I258*rate))</f>
        <v/>
      </c>
      <c r="H259" s="82" t="str">
        <f>IF(D259="","",SUM(G$1:G259))</f>
        <v/>
      </c>
      <c r="I259" s="82" t="str">
        <f t="shared" ref="I259:I322" si="14">IF(A259="","",I258+G259+D259)</f>
        <v/>
      </c>
    </row>
    <row r="260" spans="1:9" x14ac:dyDescent="0.25">
      <c r="A260" s="84" t="str">
        <f>IF(I259="","",IF(A259&gt;=Paskola_SK!$D$7*p,"",A259+1))</f>
        <v/>
      </c>
      <c r="B260" s="83" t="str">
        <f>IF(A260="","",IF(p=52,B259+7,IF(p=26,B259+14,IF(p=24,IF(MOD(A260,2)=0,EDATE(Paskola_SK!$D$8,A260/2),B259+14),IF(DAY(DATE(YEAR(Paskola_SK!$D$8),MONTH(Paskola_SK!$D$8)+(A260-1)*(12/p),DAY(Paskola_SK!$D$8)))&lt;&gt;DAY(Paskola_SK!$D$8),DATE(YEAR(Paskola_SK!$D$8),MONTH(Paskola_SK!$D$8)+A260*(12/p)+1,0),DATE(YEAR(Paskola_SK!$D$8),MONTH(Paskola_SK!$D$8)+A260*(12/p),DAY(Paskola_SK!$D$8)))))))</f>
        <v/>
      </c>
      <c r="C260" s="82" t="str">
        <f t="shared" si="12"/>
        <v/>
      </c>
      <c r="D260" s="82" t="str">
        <f t="shared" si="13"/>
        <v/>
      </c>
      <c r="E260" s="82" t="str">
        <f>IF(A260="","",A+SUM($D$2:D259))</f>
        <v/>
      </c>
      <c r="F260" s="82" t="str">
        <f>IF(A260="","",SUM(D$1:D260)+PV)</f>
        <v/>
      </c>
      <c r="G260" s="82" t="str">
        <f>IF(A260="","",IF(Paskola_SK!$D$9=Paskola_VP!$A$10,I259*( (1+rate)^(B260-B259)-1 ),I259*rate))</f>
        <v/>
      </c>
      <c r="H260" s="82" t="str">
        <f>IF(D260="","",SUM(G$1:G260))</f>
        <v/>
      </c>
      <c r="I260" s="82" t="str">
        <f t="shared" si="14"/>
        <v/>
      </c>
    </row>
    <row r="261" spans="1:9" x14ac:dyDescent="0.25">
      <c r="A261" s="84" t="str">
        <f>IF(I260="","",IF(A260&gt;=Paskola_SK!$D$7*p,"",A260+1))</f>
        <v/>
      </c>
      <c r="B261" s="83" t="str">
        <f>IF(A261="","",IF(p=52,B260+7,IF(p=26,B260+14,IF(p=24,IF(MOD(A261,2)=0,EDATE(Paskola_SK!$D$8,A261/2),B260+14),IF(DAY(DATE(YEAR(Paskola_SK!$D$8),MONTH(Paskola_SK!$D$8)+(A261-1)*(12/p),DAY(Paskola_SK!$D$8)))&lt;&gt;DAY(Paskola_SK!$D$8),DATE(YEAR(Paskola_SK!$D$8),MONTH(Paskola_SK!$D$8)+A261*(12/p)+1,0),DATE(YEAR(Paskola_SK!$D$8),MONTH(Paskola_SK!$D$8)+A261*(12/p),DAY(Paskola_SK!$D$8)))))))</f>
        <v/>
      </c>
      <c r="C261" s="82" t="str">
        <f t="shared" si="12"/>
        <v/>
      </c>
      <c r="D261" s="82" t="str">
        <f t="shared" si="13"/>
        <v/>
      </c>
      <c r="E261" s="82" t="str">
        <f>IF(A261="","",A+SUM($D$2:D260))</f>
        <v/>
      </c>
      <c r="F261" s="82" t="str">
        <f>IF(A261="","",SUM(D$1:D261)+PV)</f>
        <v/>
      </c>
      <c r="G261" s="82" t="str">
        <f>IF(A261="","",IF(Paskola_SK!$D$9=Paskola_VP!$A$10,I260*( (1+rate)^(B261-B260)-1 ),I260*rate))</f>
        <v/>
      </c>
      <c r="H261" s="82" t="str">
        <f>IF(D261="","",SUM(G$1:G261))</f>
        <v/>
      </c>
      <c r="I261" s="82" t="str">
        <f t="shared" si="14"/>
        <v/>
      </c>
    </row>
    <row r="262" spans="1:9" x14ac:dyDescent="0.25">
      <c r="A262" s="84" t="str">
        <f>IF(I261="","",IF(A261&gt;=Paskola_SK!$D$7*p,"",A261+1))</f>
        <v/>
      </c>
      <c r="B262" s="83" t="str">
        <f>IF(A262="","",IF(p=52,B261+7,IF(p=26,B261+14,IF(p=24,IF(MOD(A262,2)=0,EDATE(Paskola_SK!$D$8,A262/2),B261+14),IF(DAY(DATE(YEAR(Paskola_SK!$D$8),MONTH(Paskola_SK!$D$8)+(A262-1)*(12/p),DAY(Paskola_SK!$D$8)))&lt;&gt;DAY(Paskola_SK!$D$8),DATE(YEAR(Paskola_SK!$D$8),MONTH(Paskola_SK!$D$8)+A262*(12/p)+1,0),DATE(YEAR(Paskola_SK!$D$8),MONTH(Paskola_SK!$D$8)+A262*(12/p),DAY(Paskola_SK!$D$8)))))))</f>
        <v/>
      </c>
      <c r="C262" s="82" t="str">
        <f t="shared" si="12"/>
        <v/>
      </c>
      <c r="D262" s="82" t="str">
        <f t="shared" si="13"/>
        <v/>
      </c>
      <c r="E262" s="82" t="str">
        <f>IF(A262="","",A+SUM($D$2:D261))</f>
        <v/>
      </c>
      <c r="F262" s="82" t="str">
        <f>IF(A262="","",SUM(D$1:D262)+PV)</f>
        <v/>
      </c>
      <c r="G262" s="82" t="str">
        <f>IF(A262="","",IF(Paskola_SK!$D$9=Paskola_VP!$A$10,I261*( (1+rate)^(B262-B261)-1 ),I261*rate))</f>
        <v/>
      </c>
      <c r="H262" s="82" t="str">
        <f>IF(D262="","",SUM(G$1:G262))</f>
        <v/>
      </c>
      <c r="I262" s="82" t="str">
        <f t="shared" si="14"/>
        <v/>
      </c>
    </row>
    <row r="263" spans="1:9" x14ac:dyDescent="0.25">
      <c r="A263" s="84" t="str">
        <f>IF(I262="","",IF(A262&gt;=Paskola_SK!$D$7*p,"",A262+1))</f>
        <v/>
      </c>
      <c r="B263" s="83" t="str">
        <f>IF(A263="","",IF(p=52,B262+7,IF(p=26,B262+14,IF(p=24,IF(MOD(A263,2)=0,EDATE(Paskola_SK!$D$8,A263/2),B262+14),IF(DAY(DATE(YEAR(Paskola_SK!$D$8),MONTH(Paskola_SK!$D$8)+(A263-1)*(12/p),DAY(Paskola_SK!$D$8)))&lt;&gt;DAY(Paskola_SK!$D$8),DATE(YEAR(Paskola_SK!$D$8),MONTH(Paskola_SK!$D$8)+A263*(12/p)+1,0),DATE(YEAR(Paskola_SK!$D$8),MONTH(Paskola_SK!$D$8)+A263*(12/p),DAY(Paskola_SK!$D$8)))))))</f>
        <v/>
      </c>
      <c r="C263" s="82" t="str">
        <f t="shared" si="12"/>
        <v/>
      </c>
      <c r="D263" s="82" t="str">
        <f t="shared" si="13"/>
        <v/>
      </c>
      <c r="E263" s="82" t="str">
        <f>IF(A263="","",A+SUM($D$2:D262))</f>
        <v/>
      </c>
      <c r="F263" s="82" t="str">
        <f>IF(A263="","",SUM(D$1:D263)+PV)</f>
        <v/>
      </c>
      <c r="G263" s="82" t="str">
        <f>IF(A263="","",IF(Paskola_SK!$D$9=Paskola_VP!$A$10,I262*( (1+rate)^(B263-B262)-1 ),I262*rate))</f>
        <v/>
      </c>
      <c r="H263" s="82" t="str">
        <f>IF(D263="","",SUM(G$1:G263))</f>
        <v/>
      </c>
      <c r="I263" s="82" t="str">
        <f t="shared" si="14"/>
        <v/>
      </c>
    </row>
    <row r="264" spans="1:9" x14ac:dyDescent="0.25">
      <c r="A264" s="84" t="str">
        <f>IF(I263="","",IF(A263&gt;=Paskola_SK!$D$7*p,"",A263+1))</f>
        <v/>
      </c>
      <c r="B264" s="83" t="str">
        <f>IF(A264="","",IF(p=52,B263+7,IF(p=26,B263+14,IF(p=24,IF(MOD(A264,2)=0,EDATE(Paskola_SK!$D$8,A264/2),B263+14),IF(DAY(DATE(YEAR(Paskola_SK!$D$8),MONTH(Paskola_SK!$D$8)+(A264-1)*(12/p),DAY(Paskola_SK!$D$8)))&lt;&gt;DAY(Paskola_SK!$D$8),DATE(YEAR(Paskola_SK!$D$8),MONTH(Paskola_SK!$D$8)+A264*(12/p)+1,0),DATE(YEAR(Paskola_SK!$D$8),MONTH(Paskola_SK!$D$8)+A264*(12/p),DAY(Paskola_SK!$D$8)))))))</f>
        <v/>
      </c>
      <c r="C264" s="82" t="str">
        <f t="shared" si="12"/>
        <v/>
      </c>
      <c r="D264" s="82" t="str">
        <f t="shared" si="13"/>
        <v/>
      </c>
      <c r="E264" s="82" t="str">
        <f>IF(A264="","",A+SUM($D$2:D263))</f>
        <v/>
      </c>
      <c r="F264" s="82" t="str">
        <f>IF(A264="","",SUM(D$1:D264)+PV)</f>
        <v/>
      </c>
      <c r="G264" s="82" t="str">
        <f>IF(A264="","",IF(Paskola_SK!$D$9=Paskola_VP!$A$10,I263*( (1+rate)^(B264-B263)-1 ),I263*rate))</f>
        <v/>
      </c>
      <c r="H264" s="82" t="str">
        <f>IF(D264="","",SUM(G$1:G264))</f>
        <v/>
      </c>
      <c r="I264" s="82" t="str">
        <f t="shared" si="14"/>
        <v/>
      </c>
    </row>
    <row r="265" spans="1:9" x14ac:dyDescent="0.25">
      <c r="A265" s="84" t="str">
        <f>IF(I264="","",IF(A264&gt;=Paskola_SK!$D$7*p,"",A264+1))</f>
        <v/>
      </c>
      <c r="B265" s="83" t="str">
        <f>IF(A265="","",IF(p=52,B264+7,IF(p=26,B264+14,IF(p=24,IF(MOD(A265,2)=0,EDATE(Paskola_SK!$D$8,A265/2),B264+14),IF(DAY(DATE(YEAR(Paskola_SK!$D$8),MONTH(Paskola_SK!$D$8)+(A265-1)*(12/p),DAY(Paskola_SK!$D$8)))&lt;&gt;DAY(Paskola_SK!$D$8),DATE(YEAR(Paskola_SK!$D$8),MONTH(Paskola_SK!$D$8)+A265*(12/p)+1,0),DATE(YEAR(Paskola_SK!$D$8),MONTH(Paskola_SK!$D$8)+A265*(12/p),DAY(Paskola_SK!$D$8)))))))</f>
        <v/>
      </c>
      <c r="C265" s="82" t="str">
        <f t="shared" si="12"/>
        <v/>
      </c>
      <c r="D265" s="82" t="str">
        <f t="shared" si="13"/>
        <v/>
      </c>
      <c r="E265" s="82" t="str">
        <f>IF(A265="","",A+SUM($D$2:D264))</f>
        <v/>
      </c>
      <c r="F265" s="82" t="str">
        <f>IF(A265="","",SUM(D$1:D265)+PV)</f>
        <v/>
      </c>
      <c r="G265" s="82" t="str">
        <f>IF(A265="","",IF(Paskola_SK!$D$9=Paskola_VP!$A$10,I264*( (1+rate)^(B265-B264)-1 ),I264*rate))</f>
        <v/>
      </c>
      <c r="H265" s="82" t="str">
        <f>IF(D265="","",SUM(G$1:G265))</f>
        <v/>
      </c>
      <c r="I265" s="82" t="str">
        <f t="shared" si="14"/>
        <v/>
      </c>
    </row>
    <row r="266" spans="1:9" x14ac:dyDescent="0.25">
      <c r="A266" s="84" t="str">
        <f>IF(I265="","",IF(A265&gt;=Paskola_SK!$D$7*p,"",A265+1))</f>
        <v/>
      </c>
      <c r="B266" s="83" t="str">
        <f>IF(A266="","",IF(p=52,B265+7,IF(p=26,B265+14,IF(p=24,IF(MOD(A266,2)=0,EDATE(Paskola_SK!$D$8,A266/2),B265+14),IF(DAY(DATE(YEAR(Paskola_SK!$D$8),MONTH(Paskola_SK!$D$8)+(A266-1)*(12/p),DAY(Paskola_SK!$D$8)))&lt;&gt;DAY(Paskola_SK!$D$8),DATE(YEAR(Paskola_SK!$D$8),MONTH(Paskola_SK!$D$8)+A266*(12/p)+1,0),DATE(YEAR(Paskola_SK!$D$8),MONTH(Paskola_SK!$D$8)+A266*(12/p),DAY(Paskola_SK!$D$8)))))))</f>
        <v/>
      </c>
      <c r="C266" s="82" t="str">
        <f t="shared" si="12"/>
        <v/>
      </c>
      <c r="D266" s="82" t="str">
        <f t="shared" si="13"/>
        <v/>
      </c>
      <c r="E266" s="82" t="str">
        <f>IF(A266="","",A+SUM($D$2:D265))</f>
        <v/>
      </c>
      <c r="F266" s="82" t="str">
        <f>IF(A266="","",SUM(D$1:D266)+PV)</f>
        <v/>
      </c>
      <c r="G266" s="82" t="str">
        <f>IF(A266="","",IF(Paskola_SK!$D$9=Paskola_VP!$A$10,I265*( (1+rate)^(B266-B265)-1 ),I265*rate))</f>
        <v/>
      </c>
      <c r="H266" s="82" t="str">
        <f>IF(D266="","",SUM(G$1:G266))</f>
        <v/>
      </c>
      <c r="I266" s="82" t="str">
        <f t="shared" si="14"/>
        <v/>
      </c>
    </row>
    <row r="267" spans="1:9" x14ac:dyDescent="0.25">
      <c r="A267" s="84" t="str">
        <f>IF(I266="","",IF(A266&gt;=Paskola_SK!$D$7*p,"",A266+1))</f>
        <v/>
      </c>
      <c r="B267" s="83" t="str">
        <f>IF(A267="","",IF(p=52,B266+7,IF(p=26,B266+14,IF(p=24,IF(MOD(A267,2)=0,EDATE(Paskola_SK!$D$8,A267/2),B266+14),IF(DAY(DATE(YEAR(Paskola_SK!$D$8),MONTH(Paskola_SK!$D$8)+(A267-1)*(12/p),DAY(Paskola_SK!$D$8)))&lt;&gt;DAY(Paskola_SK!$D$8),DATE(YEAR(Paskola_SK!$D$8),MONTH(Paskola_SK!$D$8)+A267*(12/p)+1,0),DATE(YEAR(Paskola_SK!$D$8),MONTH(Paskola_SK!$D$8)+A267*(12/p),DAY(Paskola_SK!$D$8)))))))</f>
        <v/>
      </c>
      <c r="C267" s="82" t="str">
        <f t="shared" si="12"/>
        <v/>
      </c>
      <c r="D267" s="82" t="str">
        <f t="shared" si="13"/>
        <v/>
      </c>
      <c r="E267" s="82" t="str">
        <f>IF(A267="","",A+SUM($D$2:D266))</f>
        <v/>
      </c>
      <c r="F267" s="82" t="str">
        <f>IF(A267="","",SUM(D$1:D267)+PV)</f>
        <v/>
      </c>
      <c r="G267" s="82" t="str">
        <f>IF(A267="","",IF(Paskola_SK!$D$9=Paskola_VP!$A$10,I266*( (1+rate)^(B267-B266)-1 ),I266*rate))</f>
        <v/>
      </c>
      <c r="H267" s="82" t="str">
        <f>IF(D267="","",SUM(G$1:G267))</f>
        <v/>
      </c>
      <c r="I267" s="82" t="str">
        <f t="shared" si="14"/>
        <v/>
      </c>
    </row>
    <row r="268" spans="1:9" x14ac:dyDescent="0.25">
      <c r="A268" s="84" t="str">
        <f>IF(I267="","",IF(A267&gt;=Paskola_SK!$D$7*p,"",A267+1))</f>
        <v/>
      </c>
      <c r="B268" s="83" t="str">
        <f>IF(A268="","",IF(p=52,B267+7,IF(p=26,B267+14,IF(p=24,IF(MOD(A268,2)=0,EDATE(Paskola_SK!$D$8,A268/2),B267+14),IF(DAY(DATE(YEAR(Paskola_SK!$D$8),MONTH(Paskola_SK!$D$8)+(A268-1)*(12/p),DAY(Paskola_SK!$D$8)))&lt;&gt;DAY(Paskola_SK!$D$8),DATE(YEAR(Paskola_SK!$D$8),MONTH(Paskola_SK!$D$8)+A268*(12/p)+1,0),DATE(YEAR(Paskola_SK!$D$8),MONTH(Paskola_SK!$D$8)+A268*(12/p),DAY(Paskola_SK!$D$8)))))))</f>
        <v/>
      </c>
      <c r="C268" s="82" t="str">
        <f t="shared" si="12"/>
        <v/>
      </c>
      <c r="D268" s="82" t="str">
        <f t="shared" si="13"/>
        <v/>
      </c>
      <c r="E268" s="82" t="str">
        <f>IF(A268="","",A+SUM($D$2:D267))</f>
        <v/>
      </c>
      <c r="F268" s="82" t="str">
        <f>IF(A268="","",SUM(D$1:D268)+PV)</f>
        <v/>
      </c>
      <c r="G268" s="82" t="str">
        <f>IF(A268="","",IF(Paskola_SK!$D$9=Paskola_VP!$A$10,I267*( (1+rate)^(B268-B267)-1 ),I267*rate))</f>
        <v/>
      </c>
      <c r="H268" s="82" t="str">
        <f>IF(D268="","",SUM(G$1:G268))</f>
        <v/>
      </c>
      <c r="I268" s="82" t="str">
        <f t="shared" si="14"/>
        <v/>
      </c>
    </row>
    <row r="269" spans="1:9" x14ac:dyDescent="0.25">
      <c r="A269" s="84" t="str">
        <f>IF(I268="","",IF(A268&gt;=Paskola_SK!$D$7*p,"",A268+1))</f>
        <v/>
      </c>
      <c r="B269" s="83" t="str">
        <f>IF(A269="","",IF(p=52,B268+7,IF(p=26,B268+14,IF(p=24,IF(MOD(A269,2)=0,EDATE(Paskola_SK!$D$8,A269/2),B268+14),IF(DAY(DATE(YEAR(Paskola_SK!$D$8),MONTH(Paskola_SK!$D$8)+(A269-1)*(12/p),DAY(Paskola_SK!$D$8)))&lt;&gt;DAY(Paskola_SK!$D$8),DATE(YEAR(Paskola_SK!$D$8),MONTH(Paskola_SK!$D$8)+A269*(12/p)+1,0),DATE(YEAR(Paskola_SK!$D$8),MONTH(Paskola_SK!$D$8)+A269*(12/p),DAY(Paskola_SK!$D$8)))))))</f>
        <v/>
      </c>
      <c r="C269" s="82" t="str">
        <f t="shared" si="12"/>
        <v/>
      </c>
      <c r="D269" s="82" t="str">
        <f t="shared" si="13"/>
        <v/>
      </c>
      <c r="E269" s="82" t="str">
        <f>IF(A269="","",A+SUM($D$2:D268))</f>
        <v/>
      </c>
      <c r="F269" s="82" t="str">
        <f>IF(A269="","",SUM(D$1:D269)+PV)</f>
        <v/>
      </c>
      <c r="G269" s="82" t="str">
        <f>IF(A269="","",IF(Paskola_SK!$D$9=Paskola_VP!$A$10,I268*( (1+rate)^(B269-B268)-1 ),I268*rate))</f>
        <v/>
      </c>
      <c r="H269" s="82" t="str">
        <f>IF(D269="","",SUM(G$1:G269))</f>
        <v/>
      </c>
      <c r="I269" s="82" t="str">
        <f t="shared" si="14"/>
        <v/>
      </c>
    </row>
    <row r="270" spans="1:9" x14ac:dyDescent="0.25">
      <c r="A270" s="84" t="str">
        <f>IF(I269="","",IF(A269&gt;=Paskola_SK!$D$7*p,"",A269+1))</f>
        <v/>
      </c>
      <c r="B270" s="83" t="str">
        <f>IF(A270="","",IF(p=52,B269+7,IF(p=26,B269+14,IF(p=24,IF(MOD(A270,2)=0,EDATE(Paskola_SK!$D$8,A270/2),B269+14),IF(DAY(DATE(YEAR(Paskola_SK!$D$8),MONTH(Paskola_SK!$D$8)+(A270-1)*(12/p),DAY(Paskola_SK!$D$8)))&lt;&gt;DAY(Paskola_SK!$D$8),DATE(YEAR(Paskola_SK!$D$8),MONTH(Paskola_SK!$D$8)+A270*(12/p)+1,0),DATE(YEAR(Paskola_SK!$D$8),MONTH(Paskola_SK!$D$8)+A270*(12/p),DAY(Paskola_SK!$D$8)))))))</f>
        <v/>
      </c>
      <c r="C270" s="82" t="str">
        <f t="shared" si="12"/>
        <v/>
      </c>
      <c r="D270" s="82" t="str">
        <f t="shared" si="13"/>
        <v/>
      </c>
      <c r="E270" s="82" t="str">
        <f>IF(A270="","",A+SUM($D$2:D269))</f>
        <v/>
      </c>
      <c r="F270" s="82" t="str">
        <f>IF(A270="","",SUM(D$1:D270)+PV)</f>
        <v/>
      </c>
      <c r="G270" s="82" t="str">
        <f>IF(A270="","",IF(Paskola_SK!$D$9=Paskola_VP!$A$10,I269*( (1+rate)^(B270-B269)-1 ),I269*rate))</f>
        <v/>
      </c>
      <c r="H270" s="82" t="str">
        <f>IF(D270="","",SUM(G$1:G270))</f>
        <v/>
      </c>
      <c r="I270" s="82" t="str">
        <f t="shared" si="14"/>
        <v/>
      </c>
    </row>
    <row r="271" spans="1:9" x14ac:dyDescent="0.25">
      <c r="A271" s="84" t="str">
        <f>IF(I270="","",IF(A270&gt;=Paskola_SK!$D$7*p,"",A270+1))</f>
        <v/>
      </c>
      <c r="B271" s="83" t="str">
        <f>IF(A271="","",IF(p=52,B270+7,IF(p=26,B270+14,IF(p=24,IF(MOD(A271,2)=0,EDATE(Paskola_SK!$D$8,A271/2),B270+14),IF(DAY(DATE(YEAR(Paskola_SK!$D$8),MONTH(Paskola_SK!$D$8)+(A271-1)*(12/p),DAY(Paskola_SK!$D$8)))&lt;&gt;DAY(Paskola_SK!$D$8),DATE(YEAR(Paskola_SK!$D$8),MONTH(Paskola_SK!$D$8)+A271*(12/p)+1,0),DATE(YEAR(Paskola_SK!$D$8),MONTH(Paskola_SK!$D$8)+A271*(12/p),DAY(Paskola_SK!$D$8)))))))</f>
        <v/>
      </c>
      <c r="C271" s="82" t="str">
        <f t="shared" si="12"/>
        <v/>
      </c>
      <c r="D271" s="82" t="str">
        <f t="shared" si="13"/>
        <v/>
      </c>
      <c r="E271" s="82" t="str">
        <f>IF(A271="","",A+SUM($D$2:D270))</f>
        <v/>
      </c>
      <c r="F271" s="82" t="str">
        <f>IF(A271="","",SUM(D$1:D271)+PV)</f>
        <v/>
      </c>
      <c r="G271" s="82" t="str">
        <f>IF(A271="","",IF(Paskola_SK!$D$9=Paskola_VP!$A$10,I270*( (1+rate)^(B271-B270)-1 ),I270*rate))</f>
        <v/>
      </c>
      <c r="H271" s="82" t="str">
        <f>IF(D271="","",SUM(G$1:G271))</f>
        <v/>
      </c>
      <c r="I271" s="82" t="str">
        <f t="shared" si="14"/>
        <v/>
      </c>
    </row>
    <row r="272" spans="1:9" x14ac:dyDescent="0.25">
      <c r="A272" s="84" t="str">
        <f>IF(I271="","",IF(A271&gt;=Paskola_SK!$D$7*p,"",A271+1))</f>
        <v/>
      </c>
      <c r="B272" s="83" t="str">
        <f>IF(A272="","",IF(p=52,B271+7,IF(p=26,B271+14,IF(p=24,IF(MOD(A272,2)=0,EDATE(Paskola_SK!$D$8,A272/2),B271+14),IF(DAY(DATE(YEAR(Paskola_SK!$D$8),MONTH(Paskola_SK!$D$8)+(A272-1)*(12/p),DAY(Paskola_SK!$D$8)))&lt;&gt;DAY(Paskola_SK!$D$8),DATE(YEAR(Paskola_SK!$D$8),MONTH(Paskola_SK!$D$8)+A272*(12/p)+1,0),DATE(YEAR(Paskola_SK!$D$8),MONTH(Paskola_SK!$D$8)+A272*(12/p),DAY(Paskola_SK!$D$8)))))))</f>
        <v/>
      </c>
      <c r="C272" s="82" t="str">
        <f t="shared" si="12"/>
        <v/>
      </c>
      <c r="D272" s="82" t="str">
        <f t="shared" si="13"/>
        <v/>
      </c>
      <c r="E272" s="82" t="str">
        <f>IF(A272="","",A+SUM($D$2:D271))</f>
        <v/>
      </c>
      <c r="F272" s="82" t="str">
        <f>IF(A272="","",SUM(D$1:D272)+PV)</f>
        <v/>
      </c>
      <c r="G272" s="82" t="str">
        <f>IF(A272="","",IF(Paskola_SK!$D$9=Paskola_VP!$A$10,I271*( (1+rate)^(B272-B271)-1 ),I271*rate))</f>
        <v/>
      </c>
      <c r="H272" s="82" t="str">
        <f>IF(D272="","",SUM(G$1:G272))</f>
        <v/>
      </c>
      <c r="I272" s="82" t="str">
        <f t="shared" si="14"/>
        <v/>
      </c>
    </row>
    <row r="273" spans="1:9" x14ac:dyDescent="0.25">
      <c r="A273" s="84" t="str">
        <f>IF(I272="","",IF(A272&gt;=Paskola_SK!$D$7*p,"",A272+1))</f>
        <v/>
      </c>
      <c r="B273" s="83" t="str">
        <f>IF(A273="","",IF(p=52,B272+7,IF(p=26,B272+14,IF(p=24,IF(MOD(A273,2)=0,EDATE(Paskola_SK!$D$8,A273/2),B272+14),IF(DAY(DATE(YEAR(Paskola_SK!$D$8),MONTH(Paskola_SK!$D$8)+(A273-1)*(12/p),DAY(Paskola_SK!$D$8)))&lt;&gt;DAY(Paskola_SK!$D$8),DATE(YEAR(Paskola_SK!$D$8),MONTH(Paskola_SK!$D$8)+A273*(12/p)+1,0),DATE(YEAR(Paskola_SK!$D$8),MONTH(Paskola_SK!$D$8)+A273*(12/p),DAY(Paskola_SK!$D$8)))))))</f>
        <v/>
      </c>
      <c r="C273" s="82" t="str">
        <f t="shared" si="12"/>
        <v/>
      </c>
      <c r="D273" s="82" t="str">
        <f t="shared" si="13"/>
        <v/>
      </c>
      <c r="E273" s="82" t="str">
        <f>IF(A273="","",A+SUM($D$2:D272))</f>
        <v/>
      </c>
      <c r="F273" s="82" t="str">
        <f>IF(A273="","",SUM(D$1:D273)+PV)</f>
        <v/>
      </c>
      <c r="G273" s="82" t="str">
        <f>IF(A273="","",IF(Paskola_SK!$D$9=Paskola_VP!$A$10,I272*( (1+rate)^(B273-B272)-1 ),I272*rate))</f>
        <v/>
      </c>
      <c r="H273" s="82" t="str">
        <f>IF(D273="","",SUM(G$1:G273))</f>
        <v/>
      </c>
      <c r="I273" s="82" t="str">
        <f t="shared" si="14"/>
        <v/>
      </c>
    </row>
    <row r="274" spans="1:9" x14ac:dyDescent="0.25">
      <c r="A274" s="84" t="str">
        <f>IF(I273="","",IF(A273&gt;=Paskola_SK!$D$7*p,"",A273+1))</f>
        <v/>
      </c>
      <c r="B274" s="83" t="str">
        <f>IF(A274="","",IF(p=52,B273+7,IF(p=26,B273+14,IF(p=24,IF(MOD(A274,2)=0,EDATE(Paskola_SK!$D$8,A274/2),B273+14),IF(DAY(DATE(YEAR(Paskola_SK!$D$8),MONTH(Paskola_SK!$D$8)+(A274-1)*(12/p),DAY(Paskola_SK!$D$8)))&lt;&gt;DAY(Paskola_SK!$D$8),DATE(YEAR(Paskola_SK!$D$8),MONTH(Paskola_SK!$D$8)+A274*(12/p)+1,0),DATE(YEAR(Paskola_SK!$D$8),MONTH(Paskola_SK!$D$8)+A274*(12/p),DAY(Paskola_SK!$D$8)))))))</f>
        <v/>
      </c>
      <c r="C274" s="82" t="str">
        <f t="shared" si="12"/>
        <v/>
      </c>
      <c r="D274" s="82" t="str">
        <f t="shared" si="13"/>
        <v/>
      </c>
      <c r="E274" s="82" t="str">
        <f>IF(A274="","",A+SUM($D$2:D273))</f>
        <v/>
      </c>
      <c r="F274" s="82" t="str">
        <f>IF(A274="","",SUM(D$1:D274)+PV)</f>
        <v/>
      </c>
      <c r="G274" s="82" t="str">
        <f>IF(A274="","",IF(Paskola_SK!$D$9=Paskola_VP!$A$10,I273*( (1+rate)^(B274-B273)-1 ),I273*rate))</f>
        <v/>
      </c>
      <c r="H274" s="82" t="str">
        <f>IF(D274="","",SUM(G$1:G274))</f>
        <v/>
      </c>
      <c r="I274" s="82" t="str">
        <f t="shared" si="14"/>
        <v/>
      </c>
    </row>
    <row r="275" spans="1:9" x14ac:dyDescent="0.25">
      <c r="A275" s="84" t="str">
        <f>IF(I274="","",IF(A274&gt;=Paskola_SK!$D$7*p,"",A274+1))</f>
        <v/>
      </c>
      <c r="B275" s="83" t="str">
        <f>IF(A275="","",IF(p=52,B274+7,IF(p=26,B274+14,IF(p=24,IF(MOD(A275,2)=0,EDATE(Paskola_SK!$D$8,A275/2),B274+14),IF(DAY(DATE(YEAR(Paskola_SK!$D$8),MONTH(Paskola_SK!$D$8)+(A275-1)*(12/p),DAY(Paskola_SK!$D$8)))&lt;&gt;DAY(Paskola_SK!$D$8),DATE(YEAR(Paskola_SK!$D$8),MONTH(Paskola_SK!$D$8)+A275*(12/p)+1,0),DATE(YEAR(Paskola_SK!$D$8),MONTH(Paskola_SK!$D$8)+A275*(12/p),DAY(Paskola_SK!$D$8)))))))</f>
        <v/>
      </c>
      <c r="C275" s="82" t="str">
        <f t="shared" si="12"/>
        <v/>
      </c>
      <c r="D275" s="82" t="str">
        <f t="shared" si="13"/>
        <v/>
      </c>
      <c r="E275" s="82" t="str">
        <f>IF(A275="","",A+SUM($D$2:D274))</f>
        <v/>
      </c>
      <c r="F275" s="82" t="str">
        <f>IF(A275="","",SUM(D$1:D275)+PV)</f>
        <v/>
      </c>
      <c r="G275" s="82" t="str">
        <f>IF(A275="","",IF(Paskola_SK!$D$9=Paskola_VP!$A$10,I274*( (1+rate)^(B275-B274)-1 ),I274*rate))</f>
        <v/>
      </c>
      <c r="H275" s="82" t="str">
        <f>IF(D275="","",SUM(G$1:G275))</f>
        <v/>
      </c>
      <c r="I275" s="82" t="str">
        <f t="shared" si="14"/>
        <v/>
      </c>
    </row>
    <row r="276" spans="1:9" x14ac:dyDescent="0.25">
      <c r="A276" s="84" t="str">
        <f>IF(I275="","",IF(A275&gt;=Paskola_SK!$D$7*p,"",A275+1))</f>
        <v/>
      </c>
      <c r="B276" s="83" t="str">
        <f>IF(A276="","",IF(p=52,B275+7,IF(p=26,B275+14,IF(p=24,IF(MOD(A276,2)=0,EDATE(Paskola_SK!$D$8,A276/2),B275+14),IF(DAY(DATE(YEAR(Paskola_SK!$D$8),MONTH(Paskola_SK!$D$8)+(A276-1)*(12/p),DAY(Paskola_SK!$D$8)))&lt;&gt;DAY(Paskola_SK!$D$8),DATE(YEAR(Paskola_SK!$D$8),MONTH(Paskola_SK!$D$8)+A276*(12/p)+1,0),DATE(YEAR(Paskola_SK!$D$8),MONTH(Paskola_SK!$D$8)+A276*(12/p),DAY(Paskola_SK!$D$8)))))))</f>
        <v/>
      </c>
      <c r="C276" s="82" t="str">
        <f t="shared" si="12"/>
        <v/>
      </c>
      <c r="D276" s="82" t="str">
        <f t="shared" si="13"/>
        <v/>
      </c>
      <c r="E276" s="82" t="str">
        <f>IF(A276="","",A+SUM($D$2:D275))</f>
        <v/>
      </c>
      <c r="F276" s="82" t="str">
        <f>IF(A276="","",SUM(D$1:D276)+PV)</f>
        <v/>
      </c>
      <c r="G276" s="82" t="str">
        <f>IF(A276="","",IF(Paskola_SK!$D$9=Paskola_VP!$A$10,I275*( (1+rate)^(B276-B275)-1 ),I275*rate))</f>
        <v/>
      </c>
      <c r="H276" s="82" t="str">
        <f>IF(D276="","",SUM(G$1:G276))</f>
        <v/>
      </c>
      <c r="I276" s="82" t="str">
        <f t="shared" si="14"/>
        <v/>
      </c>
    </row>
    <row r="277" spans="1:9" x14ac:dyDescent="0.25">
      <c r="A277" s="84" t="str">
        <f>IF(I276="","",IF(A276&gt;=Paskola_SK!$D$7*p,"",A276+1))</f>
        <v/>
      </c>
      <c r="B277" s="83" t="str">
        <f>IF(A277="","",IF(p=52,B276+7,IF(p=26,B276+14,IF(p=24,IF(MOD(A277,2)=0,EDATE(Paskola_SK!$D$8,A277/2),B276+14),IF(DAY(DATE(YEAR(Paskola_SK!$D$8),MONTH(Paskola_SK!$D$8)+(A277-1)*(12/p),DAY(Paskola_SK!$D$8)))&lt;&gt;DAY(Paskola_SK!$D$8),DATE(YEAR(Paskola_SK!$D$8),MONTH(Paskola_SK!$D$8)+A277*(12/p)+1,0),DATE(YEAR(Paskola_SK!$D$8),MONTH(Paskola_SK!$D$8)+A277*(12/p),DAY(Paskola_SK!$D$8)))))))</f>
        <v/>
      </c>
      <c r="C277" s="82" t="str">
        <f t="shared" si="12"/>
        <v/>
      </c>
      <c r="D277" s="82" t="str">
        <f t="shared" si="13"/>
        <v/>
      </c>
      <c r="E277" s="82" t="str">
        <f>IF(A277="","",A+SUM($D$2:D276))</f>
        <v/>
      </c>
      <c r="F277" s="82" t="str">
        <f>IF(A277="","",SUM(D$1:D277)+PV)</f>
        <v/>
      </c>
      <c r="G277" s="82" t="str">
        <f>IF(A277="","",IF(Paskola_SK!$D$9=Paskola_VP!$A$10,I276*( (1+rate)^(B277-B276)-1 ),I276*rate))</f>
        <v/>
      </c>
      <c r="H277" s="82" t="str">
        <f>IF(D277="","",SUM(G$1:G277))</f>
        <v/>
      </c>
      <c r="I277" s="82" t="str">
        <f t="shared" si="14"/>
        <v/>
      </c>
    </row>
    <row r="278" spans="1:9" x14ac:dyDescent="0.25">
      <c r="A278" s="84" t="str">
        <f>IF(I277="","",IF(A277&gt;=Paskola_SK!$D$7*p,"",A277+1))</f>
        <v/>
      </c>
      <c r="B278" s="83" t="str">
        <f>IF(A278="","",IF(p=52,B277+7,IF(p=26,B277+14,IF(p=24,IF(MOD(A278,2)=0,EDATE(Paskola_SK!$D$8,A278/2),B277+14),IF(DAY(DATE(YEAR(Paskola_SK!$D$8),MONTH(Paskola_SK!$D$8)+(A278-1)*(12/p),DAY(Paskola_SK!$D$8)))&lt;&gt;DAY(Paskola_SK!$D$8),DATE(YEAR(Paskola_SK!$D$8),MONTH(Paskola_SK!$D$8)+A278*(12/p)+1,0),DATE(YEAR(Paskola_SK!$D$8),MONTH(Paskola_SK!$D$8)+A278*(12/p),DAY(Paskola_SK!$D$8)))))))</f>
        <v/>
      </c>
      <c r="C278" s="82" t="str">
        <f t="shared" si="12"/>
        <v/>
      </c>
      <c r="D278" s="82" t="str">
        <f t="shared" si="13"/>
        <v/>
      </c>
      <c r="E278" s="82" t="str">
        <f>IF(A278="","",A+SUM($D$2:D277))</f>
        <v/>
      </c>
      <c r="F278" s="82" t="str">
        <f>IF(A278="","",SUM(D$1:D278)+PV)</f>
        <v/>
      </c>
      <c r="G278" s="82" t="str">
        <f>IF(A278="","",IF(Paskola_SK!$D$9=Paskola_VP!$A$10,I277*( (1+rate)^(B278-B277)-1 ),I277*rate))</f>
        <v/>
      </c>
      <c r="H278" s="82" t="str">
        <f>IF(D278="","",SUM(G$1:G278))</f>
        <v/>
      </c>
      <c r="I278" s="82" t="str">
        <f t="shared" si="14"/>
        <v/>
      </c>
    </row>
    <row r="279" spans="1:9" x14ac:dyDescent="0.25">
      <c r="A279" s="84" t="str">
        <f>IF(I278="","",IF(A278&gt;=Paskola_SK!$D$7*p,"",A278+1))</f>
        <v/>
      </c>
      <c r="B279" s="83" t="str">
        <f>IF(A279="","",IF(p=52,B278+7,IF(p=26,B278+14,IF(p=24,IF(MOD(A279,2)=0,EDATE(Paskola_SK!$D$8,A279/2),B278+14),IF(DAY(DATE(YEAR(Paskola_SK!$D$8),MONTH(Paskola_SK!$D$8)+(A279-1)*(12/p),DAY(Paskola_SK!$D$8)))&lt;&gt;DAY(Paskola_SK!$D$8),DATE(YEAR(Paskola_SK!$D$8),MONTH(Paskola_SK!$D$8)+A279*(12/p)+1,0),DATE(YEAR(Paskola_SK!$D$8),MONTH(Paskola_SK!$D$8)+A279*(12/p),DAY(Paskola_SK!$D$8)))))))</f>
        <v/>
      </c>
      <c r="C279" s="82" t="str">
        <f t="shared" si="12"/>
        <v/>
      </c>
      <c r="D279" s="82" t="str">
        <f t="shared" si="13"/>
        <v/>
      </c>
      <c r="E279" s="82" t="str">
        <f>IF(A279="","",A+SUM($D$2:D278))</f>
        <v/>
      </c>
      <c r="F279" s="82" t="str">
        <f>IF(A279="","",SUM(D$1:D279)+PV)</f>
        <v/>
      </c>
      <c r="G279" s="82" t="str">
        <f>IF(A279="","",IF(Paskola_SK!$D$9=Paskola_VP!$A$10,I278*( (1+rate)^(B279-B278)-1 ),I278*rate))</f>
        <v/>
      </c>
      <c r="H279" s="82" t="str">
        <f>IF(D279="","",SUM(G$1:G279))</f>
        <v/>
      </c>
      <c r="I279" s="82" t="str">
        <f t="shared" si="14"/>
        <v/>
      </c>
    </row>
    <row r="280" spans="1:9" x14ac:dyDescent="0.25">
      <c r="A280" s="84" t="str">
        <f>IF(I279="","",IF(A279&gt;=Paskola_SK!$D$7*p,"",A279+1))</f>
        <v/>
      </c>
      <c r="B280" s="83" t="str">
        <f>IF(A280="","",IF(p=52,B279+7,IF(p=26,B279+14,IF(p=24,IF(MOD(A280,2)=0,EDATE(Paskola_SK!$D$8,A280/2),B279+14),IF(DAY(DATE(YEAR(Paskola_SK!$D$8),MONTH(Paskola_SK!$D$8)+(A280-1)*(12/p),DAY(Paskola_SK!$D$8)))&lt;&gt;DAY(Paskola_SK!$D$8),DATE(YEAR(Paskola_SK!$D$8),MONTH(Paskola_SK!$D$8)+A280*(12/p)+1,0),DATE(YEAR(Paskola_SK!$D$8),MONTH(Paskola_SK!$D$8)+A280*(12/p),DAY(Paskola_SK!$D$8)))))))</f>
        <v/>
      </c>
      <c r="C280" s="82" t="str">
        <f t="shared" si="12"/>
        <v/>
      </c>
      <c r="D280" s="82" t="str">
        <f t="shared" si="13"/>
        <v/>
      </c>
      <c r="E280" s="82" t="str">
        <f>IF(A280="","",A+SUM($D$2:D279))</f>
        <v/>
      </c>
      <c r="F280" s="82" t="str">
        <f>IF(A280="","",SUM(D$1:D280)+PV)</f>
        <v/>
      </c>
      <c r="G280" s="82" t="str">
        <f>IF(A280="","",IF(Paskola_SK!$D$9=Paskola_VP!$A$10,I279*( (1+rate)^(B280-B279)-1 ),I279*rate))</f>
        <v/>
      </c>
      <c r="H280" s="82" t="str">
        <f>IF(D280="","",SUM(G$1:G280))</f>
        <v/>
      </c>
      <c r="I280" s="82" t="str">
        <f t="shared" si="14"/>
        <v/>
      </c>
    </row>
    <row r="281" spans="1:9" x14ac:dyDescent="0.25">
      <c r="A281" s="84" t="str">
        <f>IF(I280="","",IF(A280&gt;=Paskola_SK!$D$7*p,"",A280+1))</f>
        <v/>
      </c>
      <c r="B281" s="83" t="str">
        <f>IF(A281="","",IF(p=52,B280+7,IF(p=26,B280+14,IF(p=24,IF(MOD(A281,2)=0,EDATE(Paskola_SK!$D$8,A281/2),B280+14),IF(DAY(DATE(YEAR(Paskola_SK!$D$8),MONTH(Paskola_SK!$D$8)+(A281-1)*(12/p),DAY(Paskola_SK!$D$8)))&lt;&gt;DAY(Paskola_SK!$D$8),DATE(YEAR(Paskola_SK!$D$8),MONTH(Paskola_SK!$D$8)+A281*(12/p)+1,0),DATE(YEAR(Paskola_SK!$D$8),MONTH(Paskola_SK!$D$8)+A281*(12/p),DAY(Paskola_SK!$D$8)))))))</f>
        <v/>
      </c>
      <c r="C281" s="82" t="str">
        <f t="shared" si="12"/>
        <v/>
      </c>
      <c r="D281" s="82" t="str">
        <f t="shared" si="13"/>
        <v/>
      </c>
      <c r="E281" s="82" t="str">
        <f>IF(A281="","",A+SUM($D$2:D280))</f>
        <v/>
      </c>
      <c r="F281" s="82" t="str">
        <f>IF(A281="","",SUM(D$1:D281)+PV)</f>
        <v/>
      </c>
      <c r="G281" s="82" t="str">
        <f>IF(A281="","",IF(Paskola_SK!$D$9=Paskola_VP!$A$10,I280*( (1+rate)^(B281-B280)-1 ),I280*rate))</f>
        <v/>
      </c>
      <c r="H281" s="82" t="str">
        <f>IF(D281="","",SUM(G$1:G281))</f>
        <v/>
      </c>
      <c r="I281" s="82" t="str">
        <f t="shared" si="14"/>
        <v/>
      </c>
    </row>
    <row r="282" spans="1:9" x14ac:dyDescent="0.25">
      <c r="A282" s="84" t="str">
        <f>IF(I281="","",IF(A281&gt;=Paskola_SK!$D$7*p,"",A281+1))</f>
        <v/>
      </c>
      <c r="B282" s="83" t="str">
        <f>IF(A282="","",IF(p=52,B281+7,IF(p=26,B281+14,IF(p=24,IF(MOD(A282,2)=0,EDATE(Paskola_SK!$D$8,A282/2),B281+14),IF(DAY(DATE(YEAR(Paskola_SK!$D$8),MONTH(Paskola_SK!$D$8)+(A282-1)*(12/p),DAY(Paskola_SK!$D$8)))&lt;&gt;DAY(Paskola_SK!$D$8),DATE(YEAR(Paskola_SK!$D$8),MONTH(Paskola_SK!$D$8)+A282*(12/p)+1,0),DATE(YEAR(Paskola_SK!$D$8),MONTH(Paskola_SK!$D$8)+A282*(12/p),DAY(Paskola_SK!$D$8)))))))</f>
        <v/>
      </c>
      <c r="C282" s="82" t="str">
        <f t="shared" si="12"/>
        <v/>
      </c>
      <c r="D282" s="82" t="str">
        <f t="shared" si="13"/>
        <v/>
      </c>
      <c r="E282" s="82" t="str">
        <f>IF(A282="","",A+SUM($D$2:D281))</f>
        <v/>
      </c>
      <c r="F282" s="82" t="str">
        <f>IF(A282="","",SUM(D$1:D282)+PV)</f>
        <v/>
      </c>
      <c r="G282" s="82" t="str">
        <f>IF(A282="","",IF(Paskola_SK!$D$9=Paskola_VP!$A$10,I281*( (1+rate)^(B282-B281)-1 ),I281*rate))</f>
        <v/>
      </c>
      <c r="H282" s="82" t="str">
        <f>IF(D282="","",SUM(G$1:G282))</f>
        <v/>
      </c>
      <c r="I282" s="82" t="str">
        <f t="shared" si="14"/>
        <v/>
      </c>
    </row>
    <row r="283" spans="1:9" x14ac:dyDescent="0.25">
      <c r="A283" s="84" t="str">
        <f>IF(I282="","",IF(A282&gt;=Paskola_SK!$D$7*p,"",A282+1))</f>
        <v/>
      </c>
      <c r="B283" s="83" t="str">
        <f>IF(A283="","",IF(p=52,B282+7,IF(p=26,B282+14,IF(p=24,IF(MOD(A283,2)=0,EDATE(Paskola_SK!$D$8,A283/2),B282+14),IF(DAY(DATE(YEAR(Paskola_SK!$D$8),MONTH(Paskola_SK!$D$8)+(A283-1)*(12/p),DAY(Paskola_SK!$D$8)))&lt;&gt;DAY(Paskola_SK!$D$8),DATE(YEAR(Paskola_SK!$D$8),MONTH(Paskola_SK!$D$8)+A283*(12/p)+1,0),DATE(YEAR(Paskola_SK!$D$8),MONTH(Paskola_SK!$D$8)+A283*(12/p),DAY(Paskola_SK!$D$8)))))))</f>
        <v/>
      </c>
      <c r="C283" s="82" t="str">
        <f t="shared" si="12"/>
        <v/>
      </c>
      <c r="D283" s="82" t="str">
        <f t="shared" si="13"/>
        <v/>
      </c>
      <c r="E283" s="82" t="str">
        <f>IF(A283="","",A+SUM($D$2:D282))</f>
        <v/>
      </c>
      <c r="F283" s="82" t="str">
        <f>IF(A283="","",SUM(D$1:D283)+PV)</f>
        <v/>
      </c>
      <c r="G283" s="82" t="str">
        <f>IF(A283="","",IF(Paskola_SK!$D$9=Paskola_VP!$A$10,I282*( (1+rate)^(B283-B282)-1 ),I282*rate))</f>
        <v/>
      </c>
      <c r="H283" s="82" t="str">
        <f>IF(D283="","",SUM(G$1:G283))</f>
        <v/>
      </c>
      <c r="I283" s="82" t="str">
        <f t="shared" si="14"/>
        <v/>
      </c>
    </row>
    <row r="284" spans="1:9" x14ac:dyDescent="0.25">
      <c r="A284" s="84" t="str">
        <f>IF(I283="","",IF(A283&gt;=Paskola_SK!$D$7*p,"",A283+1))</f>
        <v/>
      </c>
      <c r="B284" s="83" t="str">
        <f>IF(A284="","",IF(p=52,B283+7,IF(p=26,B283+14,IF(p=24,IF(MOD(A284,2)=0,EDATE(Paskola_SK!$D$8,A284/2),B283+14),IF(DAY(DATE(YEAR(Paskola_SK!$D$8),MONTH(Paskola_SK!$D$8)+(A284-1)*(12/p),DAY(Paskola_SK!$D$8)))&lt;&gt;DAY(Paskola_SK!$D$8),DATE(YEAR(Paskola_SK!$D$8),MONTH(Paskola_SK!$D$8)+A284*(12/p)+1,0),DATE(YEAR(Paskola_SK!$D$8),MONTH(Paskola_SK!$D$8)+A284*(12/p),DAY(Paskola_SK!$D$8)))))))</f>
        <v/>
      </c>
      <c r="C284" s="82" t="str">
        <f t="shared" si="12"/>
        <v/>
      </c>
      <c r="D284" s="82" t="str">
        <f t="shared" si="13"/>
        <v/>
      </c>
      <c r="E284" s="82" t="str">
        <f>IF(A284="","",A+SUM($D$2:D283))</f>
        <v/>
      </c>
      <c r="F284" s="82" t="str">
        <f>IF(A284="","",SUM(D$1:D284)+PV)</f>
        <v/>
      </c>
      <c r="G284" s="82" t="str">
        <f>IF(A284="","",IF(Paskola_SK!$D$9=Paskola_VP!$A$10,I283*( (1+rate)^(B284-B283)-1 ),I283*rate))</f>
        <v/>
      </c>
      <c r="H284" s="82" t="str">
        <f>IF(D284="","",SUM(G$1:G284))</f>
        <v/>
      </c>
      <c r="I284" s="82" t="str">
        <f t="shared" si="14"/>
        <v/>
      </c>
    </row>
    <row r="285" spans="1:9" x14ac:dyDescent="0.25">
      <c r="A285" s="84" t="str">
        <f>IF(I284="","",IF(A284&gt;=Paskola_SK!$D$7*p,"",A284+1))</f>
        <v/>
      </c>
      <c r="B285" s="83" t="str">
        <f>IF(A285="","",IF(p=52,B284+7,IF(p=26,B284+14,IF(p=24,IF(MOD(A285,2)=0,EDATE(Paskola_SK!$D$8,A285/2),B284+14),IF(DAY(DATE(YEAR(Paskola_SK!$D$8),MONTH(Paskola_SK!$D$8)+(A285-1)*(12/p),DAY(Paskola_SK!$D$8)))&lt;&gt;DAY(Paskola_SK!$D$8),DATE(YEAR(Paskola_SK!$D$8),MONTH(Paskola_SK!$D$8)+A285*(12/p)+1,0),DATE(YEAR(Paskola_SK!$D$8),MONTH(Paskola_SK!$D$8)+A285*(12/p),DAY(Paskola_SK!$D$8)))))))</f>
        <v/>
      </c>
      <c r="C285" s="82" t="str">
        <f t="shared" si="12"/>
        <v/>
      </c>
      <c r="D285" s="82" t="str">
        <f t="shared" si="13"/>
        <v/>
      </c>
      <c r="E285" s="82" t="str">
        <f>IF(A285="","",A+SUM($D$2:D284))</f>
        <v/>
      </c>
      <c r="F285" s="82" t="str">
        <f>IF(A285="","",SUM(D$1:D285)+PV)</f>
        <v/>
      </c>
      <c r="G285" s="82" t="str">
        <f>IF(A285="","",IF(Paskola_SK!$D$9=Paskola_VP!$A$10,I284*( (1+rate)^(B285-B284)-1 ),I284*rate))</f>
        <v/>
      </c>
      <c r="H285" s="82" t="str">
        <f>IF(D285="","",SUM(G$1:G285))</f>
        <v/>
      </c>
      <c r="I285" s="82" t="str">
        <f t="shared" si="14"/>
        <v/>
      </c>
    </row>
    <row r="286" spans="1:9" x14ac:dyDescent="0.25">
      <c r="A286" s="84" t="str">
        <f>IF(I285="","",IF(A285&gt;=Paskola_SK!$D$7*p,"",A285+1))</f>
        <v/>
      </c>
      <c r="B286" s="83" t="str">
        <f>IF(A286="","",IF(p=52,B285+7,IF(p=26,B285+14,IF(p=24,IF(MOD(A286,2)=0,EDATE(Paskola_SK!$D$8,A286/2),B285+14),IF(DAY(DATE(YEAR(Paskola_SK!$D$8),MONTH(Paskola_SK!$D$8)+(A286-1)*(12/p),DAY(Paskola_SK!$D$8)))&lt;&gt;DAY(Paskola_SK!$D$8),DATE(YEAR(Paskola_SK!$D$8),MONTH(Paskola_SK!$D$8)+A286*(12/p)+1,0),DATE(YEAR(Paskola_SK!$D$8),MONTH(Paskola_SK!$D$8)+A286*(12/p),DAY(Paskola_SK!$D$8)))))))</f>
        <v/>
      </c>
      <c r="C286" s="82" t="str">
        <f t="shared" si="12"/>
        <v/>
      </c>
      <c r="D286" s="82" t="str">
        <f t="shared" si="13"/>
        <v/>
      </c>
      <c r="E286" s="82" t="str">
        <f>IF(A286="","",A+SUM($D$2:D285))</f>
        <v/>
      </c>
      <c r="F286" s="82" t="str">
        <f>IF(A286="","",SUM(D$1:D286)+PV)</f>
        <v/>
      </c>
      <c r="G286" s="82" t="str">
        <f>IF(A286="","",IF(Paskola_SK!$D$9=Paskola_VP!$A$10,I285*( (1+rate)^(B286-B285)-1 ),I285*rate))</f>
        <v/>
      </c>
      <c r="H286" s="82" t="str">
        <f>IF(D286="","",SUM(G$1:G286))</f>
        <v/>
      </c>
      <c r="I286" s="82" t="str">
        <f t="shared" si="14"/>
        <v/>
      </c>
    </row>
    <row r="287" spans="1:9" x14ac:dyDescent="0.25">
      <c r="A287" s="84" t="str">
        <f>IF(I286="","",IF(A286&gt;=Paskola_SK!$D$7*p,"",A286+1))</f>
        <v/>
      </c>
      <c r="B287" s="83" t="str">
        <f>IF(A287="","",IF(p=52,B286+7,IF(p=26,B286+14,IF(p=24,IF(MOD(A287,2)=0,EDATE(Paskola_SK!$D$8,A287/2),B286+14),IF(DAY(DATE(YEAR(Paskola_SK!$D$8),MONTH(Paskola_SK!$D$8)+(A287-1)*(12/p),DAY(Paskola_SK!$D$8)))&lt;&gt;DAY(Paskola_SK!$D$8),DATE(YEAR(Paskola_SK!$D$8),MONTH(Paskola_SK!$D$8)+A287*(12/p)+1,0),DATE(YEAR(Paskola_SK!$D$8),MONTH(Paskola_SK!$D$8)+A287*(12/p),DAY(Paskola_SK!$D$8)))))))</f>
        <v/>
      </c>
      <c r="C287" s="82" t="str">
        <f t="shared" si="12"/>
        <v/>
      </c>
      <c r="D287" s="82" t="str">
        <f t="shared" si="13"/>
        <v/>
      </c>
      <c r="E287" s="82" t="str">
        <f>IF(A287="","",A+SUM($D$2:D286))</f>
        <v/>
      </c>
      <c r="F287" s="82" t="str">
        <f>IF(A287="","",SUM(D$1:D287)+PV)</f>
        <v/>
      </c>
      <c r="G287" s="82" t="str">
        <f>IF(A287="","",IF(Paskola_SK!$D$9=Paskola_VP!$A$10,I286*( (1+rate)^(B287-B286)-1 ),I286*rate))</f>
        <v/>
      </c>
      <c r="H287" s="82" t="str">
        <f>IF(D287="","",SUM(G$1:G287))</f>
        <v/>
      </c>
      <c r="I287" s="82" t="str">
        <f t="shared" si="14"/>
        <v/>
      </c>
    </row>
    <row r="288" spans="1:9" x14ac:dyDescent="0.25">
      <c r="A288" s="84" t="str">
        <f>IF(I287="","",IF(A287&gt;=Paskola_SK!$D$7*p,"",A287+1))</f>
        <v/>
      </c>
      <c r="B288" s="83" t="str">
        <f>IF(A288="","",IF(p=52,B287+7,IF(p=26,B287+14,IF(p=24,IF(MOD(A288,2)=0,EDATE(Paskola_SK!$D$8,A288/2),B287+14),IF(DAY(DATE(YEAR(Paskola_SK!$D$8),MONTH(Paskola_SK!$D$8)+(A288-1)*(12/p),DAY(Paskola_SK!$D$8)))&lt;&gt;DAY(Paskola_SK!$D$8),DATE(YEAR(Paskola_SK!$D$8),MONTH(Paskola_SK!$D$8)+A288*(12/p)+1,0),DATE(YEAR(Paskola_SK!$D$8),MONTH(Paskola_SK!$D$8)+A288*(12/p),DAY(Paskola_SK!$D$8)))))))</f>
        <v/>
      </c>
      <c r="C288" s="82" t="str">
        <f t="shared" si="12"/>
        <v/>
      </c>
      <c r="D288" s="82" t="str">
        <f t="shared" si="13"/>
        <v/>
      </c>
      <c r="E288" s="82" t="str">
        <f>IF(A288="","",A+SUM($D$2:D287))</f>
        <v/>
      </c>
      <c r="F288" s="82" t="str">
        <f>IF(A288="","",SUM(D$1:D288)+PV)</f>
        <v/>
      </c>
      <c r="G288" s="82" t="str">
        <f>IF(A288="","",IF(Paskola_SK!$D$9=Paskola_VP!$A$10,I287*( (1+rate)^(B288-B287)-1 ),I287*rate))</f>
        <v/>
      </c>
      <c r="H288" s="82" t="str">
        <f>IF(D288="","",SUM(G$1:G288))</f>
        <v/>
      </c>
      <c r="I288" s="82" t="str">
        <f t="shared" si="14"/>
        <v/>
      </c>
    </row>
    <row r="289" spans="1:9" x14ac:dyDescent="0.25">
      <c r="A289" s="84" t="str">
        <f>IF(I288="","",IF(A288&gt;=Paskola_SK!$D$7*p,"",A288+1))</f>
        <v/>
      </c>
      <c r="B289" s="83" t="str">
        <f>IF(A289="","",IF(p=52,B288+7,IF(p=26,B288+14,IF(p=24,IF(MOD(A289,2)=0,EDATE(Paskola_SK!$D$8,A289/2),B288+14),IF(DAY(DATE(YEAR(Paskola_SK!$D$8),MONTH(Paskola_SK!$D$8)+(A289-1)*(12/p),DAY(Paskola_SK!$D$8)))&lt;&gt;DAY(Paskola_SK!$D$8),DATE(YEAR(Paskola_SK!$D$8),MONTH(Paskola_SK!$D$8)+A289*(12/p)+1,0),DATE(YEAR(Paskola_SK!$D$8),MONTH(Paskola_SK!$D$8)+A289*(12/p),DAY(Paskola_SK!$D$8)))))))</f>
        <v/>
      </c>
      <c r="C289" s="82" t="str">
        <f t="shared" si="12"/>
        <v/>
      </c>
      <c r="D289" s="82" t="str">
        <f t="shared" si="13"/>
        <v/>
      </c>
      <c r="E289" s="82" t="str">
        <f>IF(A289="","",A+SUM($D$2:D288))</f>
        <v/>
      </c>
      <c r="F289" s="82" t="str">
        <f>IF(A289="","",SUM(D$1:D289)+PV)</f>
        <v/>
      </c>
      <c r="G289" s="82" t="str">
        <f>IF(A289="","",IF(Paskola_SK!$D$9=Paskola_VP!$A$10,I288*( (1+rate)^(B289-B288)-1 ),I288*rate))</f>
        <v/>
      </c>
      <c r="H289" s="82" t="str">
        <f>IF(D289="","",SUM(G$1:G289))</f>
        <v/>
      </c>
      <c r="I289" s="82" t="str">
        <f t="shared" si="14"/>
        <v/>
      </c>
    </row>
    <row r="290" spans="1:9" x14ac:dyDescent="0.25">
      <c r="A290" s="84" t="str">
        <f>IF(I289="","",IF(A289&gt;=Paskola_SK!$D$7*p,"",A289+1))</f>
        <v/>
      </c>
      <c r="B290" s="83" t="str">
        <f>IF(A290="","",IF(p=52,B289+7,IF(p=26,B289+14,IF(p=24,IF(MOD(A290,2)=0,EDATE(Paskola_SK!$D$8,A290/2),B289+14),IF(DAY(DATE(YEAR(Paskola_SK!$D$8),MONTH(Paskola_SK!$D$8)+(A290-1)*(12/p),DAY(Paskola_SK!$D$8)))&lt;&gt;DAY(Paskola_SK!$D$8),DATE(YEAR(Paskola_SK!$D$8),MONTH(Paskola_SK!$D$8)+A290*(12/p)+1,0),DATE(YEAR(Paskola_SK!$D$8),MONTH(Paskola_SK!$D$8)+A290*(12/p),DAY(Paskola_SK!$D$8)))))))</f>
        <v/>
      </c>
      <c r="C290" s="82" t="str">
        <f t="shared" si="12"/>
        <v/>
      </c>
      <c r="D290" s="82" t="str">
        <f t="shared" si="13"/>
        <v/>
      </c>
      <c r="E290" s="82" t="str">
        <f>IF(A290="","",A+SUM($D$2:D289))</f>
        <v/>
      </c>
      <c r="F290" s="82" t="str">
        <f>IF(A290="","",SUM(D$1:D290)+PV)</f>
        <v/>
      </c>
      <c r="G290" s="82" t="str">
        <f>IF(A290="","",IF(Paskola_SK!$D$9=Paskola_VP!$A$10,I289*( (1+rate)^(B290-B289)-1 ),I289*rate))</f>
        <v/>
      </c>
      <c r="H290" s="82" t="str">
        <f>IF(D290="","",SUM(G$1:G290))</f>
        <v/>
      </c>
      <c r="I290" s="82" t="str">
        <f t="shared" si="14"/>
        <v/>
      </c>
    </row>
    <row r="291" spans="1:9" x14ac:dyDescent="0.25">
      <c r="A291" s="84" t="str">
        <f>IF(I290="","",IF(A290&gt;=Paskola_SK!$D$7*p,"",A290+1))</f>
        <v/>
      </c>
      <c r="B291" s="83" t="str">
        <f>IF(A291="","",IF(p=52,B290+7,IF(p=26,B290+14,IF(p=24,IF(MOD(A291,2)=0,EDATE(Paskola_SK!$D$8,A291/2),B290+14),IF(DAY(DATE(YEAR(Paskola_SK!$D$8),MONTH(Paskola_SK!$D$8)+(A291-1)*(12/p),DAY(Paskola_SK!$D$8)))&lt;&gt;DAY(Paskola_SK!$D$8),DATE(YEAR(Paskola_SK!$D$8),MONTH(Paskola_SK!$D$8)+A291*(12/p)+1,0),DATE(YEAR(Paskola_SK!$D$8),MONTH(Paskola_SK!$D$8)+A291*(12/p),DAY(Paskola_SK!$D$8)))))))</f>
        <v/>
      </c>
      <c r="C291" s="82" t="str">
        <f t="shared" si="12"/>
        <v/>
      </c>
      <c r="D291" s="82" t="str">
        <f t="shared" si="13"/>
        <v/>
      </c>
      <c r="E291" s="82" t="str">
        <f>IF(A291="","",A+SUM($D$2:D290))</f>
        <v/>
      </c>
      <c r="F291" s="82" t="str">
        <f>IF(A291="","",SUM(D$1:D291)+PV)</f>
        <v/>
      </c>
      <c r="G291" s="82" t="str">
        <f>IF(A291="","",IF(Paskola_SK!$D$9=Paskola_VP!$A$10,I290*( (1+rate)^(B291-B290)-1 ),I290*rate))</f>
        <v/>
      </c>
      <c r="H291" s="82" t="str">
        <f>IF(D291="","",SUM(G$1:G291))</f>
        <v/>
      </c>
      <c r="I291" s="82" t="str">
        <f t="shared" si="14"/>
        <v/>
      </c>
    </row>
    <row r="292" spans="1:9" x14ac:dyDescent="0.25">
      <c r="A292" s="84" t="str">
        <f>IF(I291="","",IF(A291&gt;=Paskola_SK!$D$7*p,"",A291+1))</f>
        <v/>
      </c>
      <c r="B292" s="83" t="str">
        <f>IF(A292="","",IF(p=52,B291+7,IF(p=26,B291+14,IF(p=24,IF(MOD(A292,2)=0,EDATE(Paskola_SK!$D$8,A292/2),B291+14),IF(DAY(DATE(YEAR(Paskola_SK!$D$8),MONTH(Paskola_SK!$D$8)+(A292-1)*(12/p),DAY(Paskola_SK!$D$8)))&lt;&gt;DAY(Paskola_SK!$D$8),DATE(YEAR(Paskola_SK!$D$8),MONTH(Paskola_SK!$D$8)+A292*(12/p)+1,0),DATE(YEAR(Paskola_SK!$D$8),MONTH(Paskola_SK!$D$8)+A292*(12/p),DAY(Paskola_SK!$D$8)))))))</f>
        <v/>
      </c>
      <c r="C292" s="82" t="str">
        <f t="shared" si="12"/>
        <v/>
      </c>
      <c r="D292" s="82" t="str">
        <f t="shared" si="13"/>
        <v/>
      </c>
      <c r="E292" s="82" t="str">
        <f>IF(A292="","",A+SUM($D$2:D291))</f>
        <v/>
      </c>
      <c r="F292" s="82" t="str">
        <f>IF(A292="","",SUM(D$1:D292)+PV)</f>
        <v/>
      </c>
      <c r="G292" s="82" t="str">
        <f>IF(A292="","",IF(Paskola_SK!$D$9=Paskola_VP!$A$10,I291*( (1+rate)^(B292-B291)-1 ),I291*rate))</f>
        <v/>
      </c>
      <c r="H292" s="82" t="str">
        <f>IF(D292="","",SUM(G$1:G292))</f>
        <v/>
      </c>
      <c r="I292" s="82" t="str">
        <f t="shared" si="14"/>
        <v/>
      </c>
    </row>
    <row r="293" spans="1:9" x14ac:dyDescent="0.25">
      <c r="A293" s="84" t="str">
        <f>IF(I292="","",IF(A292&gt;=Paskola_SK!$D$7*p,"",A292+1))</f>
        <v/>
      </c>
      <c r="B293" s="83" t="str">
        <f>IF(A293="","",IF(p=52,B292+7,IF(p=26,B292+14,IF(p=24,IF(MOD(A293,2)=0,EDATE(Paskola_SK!$D$8,A293/2),B292+14),IF(DAY(DATE(YEAR(Paskola_SK!$D$8),MONTH(Paskola_SK!$D$8)+(A293-1)*(12/p),DAY(Paskola_SK!$D$8)))&lt;&gt;DAY(Paskola_SK!$D$8),DATE(YEAR(Paskola_SK!$D$8),MONTH(Paskola_SK!$D$8)+A293*(12/p)+1,0),DATE(YEAR(Paskola_SK!$D$8),MONTH(Paskola_SK!$D$8)+A293*(12/p),DAY(Paskola_SK!$D$8)))))))</f>
        <v/>
      </c>
      <c r="C293" s="82" t="str">
        <f t="shared" si="12"/>
        <v/>
      </c>
      <c r="D293" s="82" t="str">
        <f t="shared" si="13"/>
        <v/>
      </c>
      <c r="E293" s="82" t="str">
        <f>IF(A293="","",A+SUM($D$2:D292))</f>
        <v/>
      </c>
      <c r="F293" s="82" t="str">
        <f>IF(A293="","",SUM(D$1:D293)+PV)</f>
        <v/>
      </c>
      <c r="G293" s="82" t="str">
        <f>IF(A293="","",IF(Paskola_SK!$D$9=Paskola_VP!$A$10,I292*( (1+rate)^(B293-B292)-1 ),I292*rate))</f>
        <v/>
      </c>
      <c r="H293" s="82" t="str">
        <f>IF(D293="","",SUM(G$1:G293))</f>
        <v/>
      </c>
      <c r="I293" s="82" t="str">
        <f t="shared" si="14"/>
        <v/>
      </c>
    </row>
    <row r="294" spans="1:9" x14ac:dyDescent="0.25">
      <c r="A294" s="84" t="str">
        <f>IF(I293="","",IF(A293&gt;=Paskola_SK!$D$7*p,"",A293+1))</f>
        <v/>
      </c>
      <c r="B294" s="83" t="str">
        <f>IF(A294="","",IF(p=52,B293+7,IF(p=26,B293+14,IF(p=24,IF(MOD(A294,2)=0,EDATE(Paskola_SK!$D$8,A294/2),B293+14),IF(DAY(DATE(YEAR(Paskola_SK!$D$8),MONTH(Paskola_SK!$D$8)+(A294-1)*(12/p),DAY(Paskola_SK!$D$8)))&lt;&gt;DAY(Paskola_SK!$D$8),DATE(YEAR(Paskola_SK!$D$8),MONTH(Paskola_SK!$D$8)+A294*(12/p)+1,0),DATE(YEAR(Paskola_SK!$D$8),MONTH(Paskola_SK!$D$8)+A294*(12/p),DAY(Paskola_SK!$D$8)))))))</f>
        <v/>
      </c>
      <c r="C294" s="82" t="str">
        <f t="shared" si="12"/>
        <v/>
      </c>
      <c r="D294" s="82" t="str">
        <f t="shared" si="13"/>
        <v/>
      </c>
      <c r="E294" s="82" t="str">
        <f>IF(A294="","",A+SUM($D$2:D293))</f>
        <v/>
      </c>
      <c r="F294" s="82" t="str">
        <f>IF(A294="","",SUM(D$1:D294)+PV)</f>
        <v/>
      </c>
      <c r="G294" s="82" t="str">
        <f>IF(A294="","",IF(Paskola_SK!$D$9=Paskola_VP!$A$10,I293*( (1+rate)^(B294-B293)-1 ),I293*rate))</f>
        <v/>
      </c>
      <c r="H294" s="82" t="str">
        <f>IF(D294="","",SUM(G$1:G294))</f>
        <v/>
      </c>
      <c r="I294" s="82" t="str">
        <f t="shared" si="14"/>
        <v/>
      </c>
    </row>
    <row r="295" spans="1:9" x14ac:dyDescent="0.25">
      <c r="A295" s="84" t="str">
        <f>IF(I294="","",IF(A294&gt;=Paskola_SK!$D$7*p,"",A294+1))</f>
        <v/>
      </c>
      <c r="B295" s="83" t="str">
        <f>IF(A295="","",IF(p=52,B294+7,IF(p=26,B294+14,IF(p=24,IF(MOD(A295,2)=0,EDATE(Paskola_SK!$D$8,A295/2),B294+14),IF(DAY(DATE(YEAR(Paskola_SK!$D$8),MONTH(Paskola_SK!$D$8)+(A295-1)*(12/p),DAY(Paskola_SK!$D$8)))&lt;&gt;DAY(Paskola_SK!$D$8),DATE(YEAR(Paskola_SK!$D$8),MONTH(Paskola_SK!$D$8)+A295*(12/p)+1,0),DATE(YEAR(Paskola_SK!$D$8),MONTH(Paskola_SK!$D$8)+A295*(12/p),DAY(Paskola_SK!$D$8)))))))</f>
        <v/>
      </c>
      <c r="C295" s="82" t="str">
        <f t="shared" si="12"/>
        <v/>
      </c>
      <c r="D295" s="82" t="str">
        <f t="shared" si="13"/>
        <v/>
      </c>
      <c r="E295" s="82" t="str">
        <f>IF(A295="","",A+SUM($D$2:D294))</f>
        <v/>
      </c>
      <c r="F295" s="82" t="str">
        <f>IF(A295="","",SUM(D$1:D295)+PV)</f>
        <v/>
      </c>
      <c r="G295" s="82" t="str">
        <f>IF(A295="","",IF(Paskola_SK!$D$9=Paskola_VP!$A$10,I294*( (1+rate)^(B295-B294)-1 ),I294*rate))</f>
        <v/>
      </c>
      <c r="H295" s="82" t="str">
        <f>IF(D295="","",SUM(G$1:G295))</f>
        <v/>
      </c>
      <c r="I295" s="82" t="str">
        <f t="shared" si="14"/>
        <v/>
      </c>
    </row>
    <row r="296" spans="1:9" x14ac:dyDescent="0.25">
      <c r="A296" s="84" t="str">
        <f>IF(I295="","",IF(A295&gt;=Paskola_SK!$D$7*p,"",A295+1))</f>
        <v/>
      </c>
      <c r="B296" s="83" t="str">
        <f>IF(A296="","",IF(p=52,B295+7,IF(p=26,B295+14,IF(p=24,IF(MOD(A296,2)=0,EDATE(Paskola_SK!$D$8,A296/2),B295+14),IF(DAY(DATE(YEAR(Paskola_SK!$D$8),MONTH(Paskola_SK!$D$8)+(A296-1)*(12/p),DAY(Paskola_SK!$D$8)))&lt;&gt;DAY(Paskola_SK!$D$8),DATE(YEAR(Paskola_SK!$D$8),MONTH(Paskola_SK!$D$8)+A296*(12/p)+1,0),DATE(YEAR(Paskola_SK!$D$8),MONTH(Paskola_SK!$D$8)+A296*(12/p),DAY(Paskola_SK!$D$8)))))))</f>
        <v/>
      </c>
      <c r="C296" s="82" t="str">
        <f t="shared" si="12"/>
        <v/>
      </c>
      <c r="D296" s="82" t="str">
        <f t="shared" si="13"/>
        <v/>
      </c>
      <c r="E296" s="82" t="str">
        <f>IF(A296="","",A+SUM($D$2:D295))</f>
        <v/>
      </c>
      <c r="F296" s="82" t="str">
        <f>IF(A296="","",SUM(D$1:D296)+PV)</f>
        <v/>
      </c>
      <c r="G296" s="82" t="str">
        <f>IF(A296="","",IF(Paskola_SK!$D$9=Paskola_VP!$A$10,I295*( (1+rate)^(B296-B295)-1 ),I295*rate))</f>
        <v/>
      </c>
      <c r="H296" s="82" t="str">
        <f>IF(D296="","",SUM(G$1:G296))</f>
        <v/>
      </c>
      <c r="I296" s="82" t="str">
        <f t="shared" si="14"/>
        <v/>
      </c>
    </row>
    <row r="297" spans="1:9" x14ac:dyDescent="0.25">
      <c r="A297" s="84" t="str">
        <f>IF(I296="","",IF(A296&gt;=Paskola_SK!$D$7*p,"",A296+1))</f>
        <v/>
      </c>
      <c r="B297" s="83" t="str">
        <f>IF(A297="","",IF(p=52,B296+7,IF(p=26,B296+14,IF(p=24,IF(MOD(A297,2)=0,EDATE(Paskola_SK!$D$8,A297/2),B296+14),IF(DAY(DATE(YEAR(Paskola_SK!$D$8),MONTH(Paskola_SK!$D$8)+(A297-1)*(12/p),DAY(Paskola_SK!$D$8)))&lt;&gt;DAY(Paskola_SK!$D$8),DATE(YEAR(Paskola_SK!$D$8),MONTH(Paskola_SK!$D$8)+A297*(12/p)+1,0),DATE(YEAR(Paskola_SK!$D$8),MONTH(Paskola_SK!$D$8)+A297*(12/p),DAY(Paskola_SK!$D$8)))))))</f>
        <v/>
      </c>
      <c r="C297" s="82" t="str">
        <f t="shared" si="12"/>
        <v/>
      </c>
      <c r="D297" s="82" t="str">
        <f t="shared" si="13"/>
        <v/>
      </c>
      <c r="E297" s="82" t="str">
        <f>IF(A297="","",A+SUM($D$2:D296))</f>
        <v/>
      </c>
      <c r="F297" s="82" t="str">
        <f>IF(A297="","",SUM(D$1:D297)+PV)</f>
        <v/>
      </c>
      <c r="G297" s="82" t="str">
        <f>IF(A297="","",IF(Paskola_SK!$D$9=Paskola_VP!$A$10,I296*( (1+rate)^(B297-B296)-1 ),I296*rate))</f>
        <v/>
      </c>
      <c r="H297" s="82" t="str">
        <f>IF(D297="","",SUM(G$1:G297))</f>
        <v/>
      </c>
      <c r="I297" s="82" t="str">
        <f t="shared" si="14"/>
        <v/>
      </c>
    </row>
    <row r="298" spans="1:9" x14ac:dyDescent="0.25">
      <c r="A298" s="84" t="str">
        <f>IF(I297="","",IF(A297&gt;=Paskola_SK!$D$7*p,"",A297+1))</f>
        <v/>
      </c>
      <c r="B298" s="83" t="str">
        <f>IF(A298="","",IF(p=52,B297+7,IF(p=26,B297+14,IF(p=24,IF(MOD(A298,2)=0,EDATE(Paskola_SK!$D$8,A298/2),B297+14),IF(DAY(DATE(YEAR(Paskola_SK!$D$8),MONTH(Paskola_SK!$D$8)+(A298-1)*(12/p),DAY(Paskola_SK!$D$8)))&lt;&gt;DAY(Paskola_SK!$D$8),DATE(YEAR(Paskola_SK!$D$8),MONTH(Paskola_SK!$D$8)+A298*(12/p)+1,0),DATE(YEAR(Paskola_SK!$D$8),MONTH(Paskola_SK!$D$8)+A298*(12/p),DAY(Paskola_SK!$D$8)))))))</f>
        <v/>
      </c>
      <c r="C298" s="82" t="str">
        <f t="shared" si="12"/>
        <v/>
      </c>
      <c r="D298" s="82" t="str">
        <f t="shared" si="13"/>
        <v/>
      </c>
      <c r="E298" s="82" t="str">
        <f>IF(A298="","",A+SUM($D$2:D297))</f>
        <v/>
      </c>
      <c r="F298" s="82" t="str">
        <f>IF(A298="","",SUM(D$1:D298)+PV)</f>
        <v/>
      </c>
      <c r="G298" s="82" t="str">
        <f>IF(A298="","",IF(Paskola_SK!$D$9=Paskola_VP!$A$10,I297*( (1+rate)^(B298-B297)-1 ),I297*rate))</f>
        <v/>
      </c>
      <c r="H298" s="82" t="str">
        <f>IF(D298="","",SUM(G$1:G298))</f>
        <v/>
      </c>
      <c r="I298" s="82" t="str">
        <f t="shared" si="14"/>
        <v/>
      </c>
    </row>
    <row r="299" spans="1:9" x14ac:dyDescent="0.25">
      <c r="A299" s="84" t="str">
        <f>IF(I298="","",IF(A298&gt;=Paskola_SK!$D$7*p,"",A298+1))</f>
        <v/>
      </c>
      <c r="B299" s="83" t="str">
        <f>IF(A299="","",IF(p=52,B298+7,IF(p=26,B298+14,IF(p=24,IF(MOD(A299,2)=0,EDATE(Paskola_SK!$D$8,A299/2),B298+14),IF(DAY(DATE(YEAR(Paskola_SK!$D$8),MONTH(Paskola_SK!$D$8)+(A299-1)*(12/p),DAY(Paskola_SK!$D$8)))&lt;&gt;DAY(Paskola_SK!$D$8),DATE(YEAR(Paskola_SK!$D$8),MONTH(Paskola_SK!$D$8)+A299*(12/p)+1,0),DATE(YEAR(Paskola_SK!$D$8),MONTH(Paskola_SK!$D$8)+A299*(12/p),DAY(Paskola_SK!$D$8)))))))</f>
        <v/>
      </c>
      <c r="C299" s="82" t="str">
        <f t="shared" si="12"/>
        <v/>
      </c>
      <c r="D299" s="82" t="str">
        <f t="shared" si="13"/>
        <v/>
      </c>
      <c r="E299" s="82" t="str">
        <f>IF(A299="","",A+SUM($D$2:D298))</f>
        <v/>
      </c>
      <c r="F299" s="82" t="str">
        <f>IF(A299="","",SUM(D$1:D299)+PV)</f>
        <v/>
      </c>
      <c r="G299" s="82" t="str">
        <f>IF(A299="","",IF(Paskola_SK!$D$9=Paskola_VP!$A$10,I298*( (1+rate)^(B299-B298)-1 ),I298*rate))</f>
        <v/>
      </c>
      <c r="H299" s="82" t="str">
        <f>IF(D299="","",SUM(G$1:G299))</f>
        <v/>
      </c>
      <c r="I299" s="82" t="str">
        <f t="shared" si="14"/>
        <v/>
      </c>
    </row>
    <row r="300" spans="1:9" x14ac:dyDescent="0.25">
      <c r="A300" s="84" t="str">
        <f>IF(I299="","",IF(A299&gt;=Paskola_SK!$D$7*p,"",A299+1))</f>
        <v/>
      </c>
      <c r="B300" s="83" t="str">
        <f>IF(A300="","",IF(p=52,B299+7,IF(p=26,B299+14,IF(p=24,IF(MOD(A300,2)=0,EDATE(Paskola_SK!$D$8,A300/2),B299+14),IF(DAY(DATE(YEAR(Paskola_SK!$D$8),MONTH(Paskola_SK!$D$8)+(A300-1)*(12/p),DAY(Paskola_SK!$D$8)))&lt;&gt;DAY(Paskola_SK!$D$8),DATE(YEAR(Paskola_SK!$D$8),MONTH(Paskola_SK!$D$8)+A300*(12/p)+1,0),DATE(YEAR(Paskola_SK!$D$8),MONTH(Paskola_SK!$D$8)+A300*(12/p),DAY(Paskola_SK!$D$8)))))))</f>
        <v/>
      </c>
      <c r="C300" s="82" t="str">
        <f t="shared" si="12"/>
        <v/>
      </c>
      <c r="D300" s="82" t="str">
        <f t="shared" si="13"/>
        <v/>
      </c>
      <c r="E300" s="82" t="str">
        <f>IF(A300="","",A+SUM($D$2:D299))</f>
        <v/>
      </c>
      <c r="F300" s="82" t="str">
        <f>IF(A300="","",SUM(D$1:D300)+PV)</f>
        <v/>
      </c>
      <c r="G300" s="82" t="str">
        <f>IF(A300="","",IF(Paskola_SK!$D$9=Paskola_VP!$A$10,I299*( (1+rate)^(B300-B299)-1 ),I299*rate))</f>
        <v/>
      </c>
      <c r="H300" s="82" t="str">
        <f>IF(D300="","",SUM(G$1:G300))</f>
        <v/>
      </c>
      <c r="I300" s="82" t="str">
        <f t="shared" si="14"/>
        <v/>
      </c>
    </row>
    <row r="301" spans="1:9" x14ac:dyDescent="0.25">
      <c r="A301" s="84" t="str">
        <f>IF(I300="","",IF(A300&gt;=Paskola_SK!$D$7*p,"",A300+1))</f>
        <v/>
      </c>
      <c r="B301" s="83" t="str">
        <f>IF(A301="","",IF(p=52,B300+7,IF(p=26,B300+14,IF(p=24,IF(MOD(A301,2)=0,EDATE(Paskola_SK!$D$8,A301/2),B300+14),IF(DAY(DATE(YEAR(Paskola_SK!$D$8),MONTH(Paskola_SK!$D$8)+(A301-1)*(12/p),DAY(Paskola_SK!$D$8)))&lt;&gt;DAY(Paskola_SK!$D$8),DATE(YEAR(Paskola_SK!$D$8),MONTH(Paskola_SK!$D$8)+A301*(12/p)+1,0),DATE(YEAR(Paskola_SK!$D$8),MONTH(Paskola_SK!$D$8)+A301*(12/p),DAY(Paskola_SK!$D$8)))))))</f>
        <v/>
      </c>
      <c r="C301" s="82" t="str">
        <f t="shared" si="12"/>
        <v/>
      </c>
      <c r="D301" s="82" t="str">
        <f t="shared" si="13"/>
        <v/>
      </c>
      <c r="E301" s="82" t="str">
        <f>IF(A301="","",A+SUM($D$2:D300))</f>
        <v/>
      </c>
      <c r="F301" s="82" t="str">
        <f>IF(A301="","",SUM(D$1:D301)+PV)</f>
        <v/>
      </c>
      <c r="G301" s="82" t="str">
        <f>IF(A301="","",IF(Paskola_SK!$D$9=Paskola_VP!$A$10,I300*( (1+rate)^(B301-B300)-1 ),I300*rate))</f>
        <v/>
      </c>
      <c r="H301" s="82" t="str">
        <f>IF(D301="","",SUM(G$1:G301))</f>
        <v/>
      </c>
      <c r="I301" s="82" t="str">
        <f t="shared" si="14"/>
        <v/>
      </c>
    </row>
    <row r="302" spans="1:9" x14ac:dyDescent="0.25">
      <c r="A302" s="84" t="str">
        <f>IF(I301="","",IF(A301&gt;=Paskola_SK!$D$7*p,"",A301+1))</f>
        <v/>
      </c>
      <c r="B302" s="83" t="str">
        <f>IF(A302="","",IF(p=52,B301+7,IF(p=26,B301+14,IF(p=24,IF(MOD(A302,2)=0,EDATE(Paskola_SK!$D$8,A302/2),B301+14),IF(DAY(DATE(YEAR(Paskola_SK!$D$8),MONTH(Paskola_SK!$D$8)+(A302-1)*(12/p),DAY(Paskola_SK!$D$8)))&lt;&gt;DAY(Paskola_SK!$D$8),DATE(YEAR(Paskola_SK!$D$8),MONTH(Paskola_SK!$D$8)+A302*(12/p)+1,0),DATE(YEAR(Paskola_SK!$D$8),MONTH(Paskola_SK!$D$8)+A302*(12/p),DAY(Paskola_SK!$D$8)))))))</f>
        <v/>
      </c>
      <c r="C302" s="82" t="str">
        <f t="shared" si="12"/>
        <v/>
      </c>
      <c r="D302" s="82" t="str">
        <f t="shared" si="13"/>
        <v/>
      </c>
      <c r="E302" s="82" t="str">
        <f>IF(A302="","",A+SUM($D$2:D301))</f>
        <v/>
      </c>
      <c r="F302" s="82" t="str">
        <f>IF(A302="","",SUM(D$1:D302)+PV)</f>
        <v/>
      </c>
      <c r="G302" s="82" t="str">
        <f>IF(A302="","",IF(Paskola_SK!$D$9=Paskola_VP!$A$10,I301*( (1+rate)^(B302-B301)-1 ),I301*rate))</f>
        <v/>
      </c>
      <c r="H302" s="82" t="str">
        <f>IF(D302="","",SUM(G$1:G302))</f>
        <v/>
      </c>
      <c r="I302" s="82" t="str">
        <f t="shared" si="14"/>
        <v/>
      </c>
    </row>
    <row r="303" spans="1:9" x14ac:dyDescent="0.25">
      <c r="A303" s="84" t="str">
        <f>IF(I302="","",IF(A302&gt;=Paskola_SK!$D$7*p,"",A302+1))</f>
        <v/>
      </c>
      <c r="B303" s="83" t="str">
        <f>IF(A303="","",IF(p=52,B302+7,IF(p=26,B302+14,IF(p=24,IF(MOD(A303,2)=0,EDATE(Paskola_SK!$D$8,A303/2),B302+14),IF(DAY(DATE(YEAR(Paskola_SK!$D$8),MONTH(Paskola_SK!$D$8)+(A303-1)*(12/p),DAY(Paskola_SK!$D$8)))&lt;&gt;DAY(Paskola_SK!$D$8),DATE(YEAR(Paskola_SK!$D$8),MONTH(Paskola_SK!$D$8)+A303*(12/p)+1,0),DATE(YEAR(Paskola_SK!$D$8),MONTH(Paskola_SK!$D$8)+A303*(12/p),DAY(Paskola_SK!$D$8)))))))</f>
        <v/>
      </c>
      <c r="C303" s="82" t="str">
        <f t="shared" si="12"/>
        <v/>
      </c>
      <c r="D303" s="82" t="str">
        <f t="shared" si="13"/>
        <v/>
      </c>
      <c r="E303" s="82" t="str">
        <f>IF(A303="","",A+SUM($D$2:D302))</f>
        <v/>
      </c>
      <c r="F303" s="82" t="str">
        <f>IF(A303="","",SUM(D$1:D303)+PV)</f>
        <v/>
      </c>
      <c r="G303" s="82" t="str">
        <f>IF(A303="","",IF(Paskola_SK!$D$9=Paskola_VP!$A$10,I302*( (1+rate)^(B303-B302)-1 ),I302*rate))</f>
        <v/>
      </c>
      <c r="H303" s="82" t="str">
        <f>IF(D303="","",SUM(G$1:G303))</f>
        <v/>
      </c>
      <c r="I303" s="82" t="str">
        <f t="shared" si="14"/>
        <v/>
      </c>
    </row>
    <row r="304" spans="1:9" x14ac:dyDescent="0.25">
      <c r="A304" s="84" t="str">
        <f>IF(I303="","",IF(A303&gt;=Paskola_SK!$D$7*p,"",A303+1))</f>
        <v/>
      </c>
      <c r="B304" s="83" t="str">
        <f>IF(A304="","",IF(p=52,B303+7,IF(p=26,B303+14,IF(p=24,IF(MOD(A304,2)=0,EDATE(Paskola_SK!$D$8,A304/2),B303+14),IF(DAY(DATE(YEAR(Paskola_SK!$D$8),MONTH(Paskola_SK!$D$8)+(A304-1)*(12/p),DAY(Paskola_SK!$D$8)))&lt;&gt;DAY(Paskola_SK!$D$8),DATE(YEAR(Paskola_SK!$D$8),MONTH(Paskola_SK!$D$8)+A304*(12/p)+1,0),DATE(YEAR(Paskola_SK!$D$8),MONTH(Paskola_SK!$D$8)+A304*(12/p),DAY(Paskola_SK!$D$8)))))))</f>
        <v/>
      </c>
      <c r="C304" s="82" t="str">
        <f t="shared" si="12"/>
        <v/>
      </c>
      <c r="D304" s="82" t="str">
        <f t="shared" si="13"/>
        <v/>
      </c>
      <c r="E304" s="82" t="str">
        <f>IF(A304="","",A+SUM($D$2:D303))</f>
        <v/>
      </c>
      <c r="F304" s="82" t="str">
        <f>IF(A304="","",SUM(D$1:D304)+PV)</f>
        <v/>
      </c>
      <c r="G304" s="82" t="str">
        <f>IF(A304="","",IF(Paskola_SK!$D$9=Paskola_VP!$A$10,I303*( (1+rate)^(B304-B303)-1 ),I303*rate))</f>
        <v/>
      </c>
      <c r="H304" s="82" t="str">
        <f>IF(D304="","",SUM(G$1:G304))</f>
        <v/>
      </c>
      <c r="I304" s="82" t="str">
        <f t="shared" si="14"/>
        <v/>
      </c>
    </row>
    <row r="305" spans="1:9" x14ac:dyDescent="0.25">
      <c r="A305" s="84" t="str">
        <f>IF(I304="","",IF(A304&gt;=Paskola_SK!$D$7*p,"",A304+1))</f>
        <v/>
      </c>
      <c r="B305" s="83" t="str">
        <f>IF(A305="","",IF(p=52,B304+7,IF(p=26,B304+14,IF(p=24,IF(MOD(A305,2)=0,EDATE(Paskola_SK!$D$8,A305/2),B304+14),IF(DAY(DATE(YEAR(Paskola_SK!$D$8),MONTH(Paskola_SK!$D$8)+(A305-1)*(12/p),DAY(Paskola_SK!$D$8)))&lt;&gt;DAY(Paskola_SK!$D$8),DATE(YEAR(Paskola_SK!$D$8),MONTH(Paskola_SK!$D$8)+A305*(12/p)+1,0),DATE(YEAR(Paskola_SK!$D$8),MONTH(Paskola_SK!$D$8)+A305*(12/p),DAY(Paskola_SK!$D$8)))))))</f>
        <v/>
      </c>
      <c r="C305" s="82" t="str">
        <f t="shared" si="12"/>
        <v/>
      </c>
      <c r="D305" s="82" t="str">
        <f t="shared" si="13"/>
        <v/>
      </c>
      <c r="E305" s="82" t="str">
        <f>IF(A305="","",A+SUM($D$2:D304))</f>
        <v/>
      </c>
      <c r="F305" s="82" t="str">
        <f>IF(A305="","",SUM(D$1:D305)+PV)</f>
        <v/>
      </c>
      <c r="G305" s="82" t="str">
        <f>IF(A305="","",IF(Paskola_SK!$D$9=Paskola_VP!$A$10,I304*( (1+rate)^(B305-B304)-1 ),I304*rate))</f>
        <v/>
      </c>
      <c r="H305" s="82" t="str">
        <f>IF(D305="","",SUM(G$1:G305))</f>
        <v/>
      </c>
      <c r="I305" s="82" t="str">
        <f t="shared" si="14"/>
        <v/>
      </c>
    </row>
    <row r="306" spans="1:9" x14ac:dyDescent="0.25">
      <c r="A306" s="84" t="str">
        <f>IF(I305="","",IF(A305&gt;=Paskola_SK!$D$7*p,"",A305+1))</f>
        <v/>
      </c>
      <c r="B306" s="83" t="str">
        <f>IF(A306="","",IF(p=52,B305+7,IF(p=26,B305+14,IF(p=24,IF(MOD(A306,2)=0,EDATE(Paskola_SK!$D$8,A306/2),B305+14),IF(DAY(DATE(YEAR(Paskola_SK!$D$8),MONTH(Paskola_SK!$D$8)+(A306-1)*(12/p),DAY(Paskola_SK!$D$8)))&lt;&gt;DAY(Paskola_SK!$D$8),DATE(YEAR(Paskola_SK!$D$8),MONTH(Paskola_SK!$D$8)+A306*(12/p)+1,0),DATE(YEAR(Paskola_SK!$D$8),MONTH(Paskola_SK!$D$8)+A306*(12/p),DAY(Paskola_SK!$D$8)))))))</f>
        <v/>
      </c>
      <c r="C306" s="82" t="str">
        <f t="shared" si="12"/>
        <v/>
      </c>
      <c r="D306" s="82" t="str">
        <f t="shared" si="13"/>
        <v/>
      </c>
      <c r="E306" s="82" t="str">
        <f>IF(A306="","",A+SUM($D$2:D305))</f>
        <v/>
      </c>
      <c r="F306" s="82" t="str">
        <f>IF(A306="","",SUM(D$1:D306)+PV)</f>
        <v/>
      </c>
      <c r="G306" s="82" t="str">
        <f>IF(A306="","",IF(Paskola_SK!$D$9=Paskola_VP!$A$10,I305*( (1+rate)^(B306-B305)-1 ),I305*rate))</f>
        <v/>
      </c>
      <c r="H306" s="82" t="str">
        <f>IF(D306="","",SUM(G$1:G306))</f>
        <v/>
      </c>
      <c r="I306" s="82" t="str">
        <f t="shared" si="14"/>
        <v/>
      </c>
    </row>
    <row r="307" spans="1:9" x14ac:dyDescent="0.25">
      <c r="A307" s="84" t="str">
        <f>IF(I306="","",IF(A306&gt;=Paskola_SK!$D$7*p,"",A306+1))</f>
        <v/>
      </c>
      <c r="B307" s="83" t="str">
        <f>IF(A307="","",IF(p=52,B306+7,IF(p=26,B306+14,IF(p=24,IF(MOD(A307,2)=0,EDATE(Paskola_SK!$D$8,A307/2),B306+14),IF(DAY(DATE(YEAR(Paskola_SK!$D$8),MONTH(Paskola_SK!$D$8)+(A307-1)*(12/p),DAY(Paskola_SK!$D$8)))&lt;&gt;DAY(Paskola_SK!$D$8),DATE(YEAR(Paskola_SK!$D$8),MONTH(Paskola_SK!$D$8)+A307*(12/p)+1,0),DATE(YEAR(Paskola_SK!$D$8),MONTH(Paskola_SK!$D$8)+A307*(12/p),DAY(Paskola_SK!$D$8)))))))</f>
        <v/>
      </c>
      <c r="C307" s="82" t="str">
        <f t="shared" si="12"/>
        <v/>
      </c>
      <c r="D307" s="82" t="str">
        <f t="shared" si="13"/>
        <v/>
      </c>
      <c r="E307" s="82" t="str">
        <f>IF(A307="","",A+SUM($D$2:D306))</f>
        <v/>
      </c>
      <c r="F307" s="82" t="str">
        <f>IF(A307="","",SUM(D$1:D307)+PV)</f>
        <v/>
      </c>
      <c r="G307" s="82" t="str">
        <f>IF(A307="","",IF(Paskola_SK!$D$9=Paskola_VP!$A$10,I306*( (1+rate)^(B307-B306)-1 ),I306*rate))</f>
        <v/>
      </c>
      <c r="H307" s="82" t="str">
        <f>IF(D307="","",SUM(G$1:G307))</f>
        <v/>
      </c>
      <c r="I307" s="82" t="str">
        <f t="shared" si="14"/>
        <v/>
      </c>
    </row>
    <row r="308" spans="1:9" x14ac:dyDescent="0.25">
      <c r="A308" s="84" t="str">
        <f>IF(I307="","",IF(A307&gt;=Paskola_SK!$D$7*p,"",A307+1))</f>
        <v/>
      </c>
      <c r="B308" s="83" t="str">
        <f>IF(A308="","",IF(p=52,B307+7,IF(p=26,B307+14,IF(p=24,IF(MOD(A308,2)=0,EDATE(Paskola_SK!$D$8,A308/2),B307+14),IF(DAY(DATE(YEAR(Paskola_SK!$D$8),MONTH(Paskola_SK!$D$8)+(A308-1)*(12/p),DAY(Paskola_SK!$D$8)))&lt;&gt;DAY(Paskola_SK!$D$8),DATE(YEAR(Paskola_SK!$D$8),MONTH(Paskola_SK!$D$8)+A308*(12/p)+1,0),DATE(YEAR(Paskola_SK!$D$8),MONTH(Paskola_SK!$D$8)+A308*(12/p),DAY(Paskola_SK!$D$8)))))))</f>
        <v/>
      </c>
      <c r="C308" s="82" t="str">
        <f t="shared" si="12"/>
        <v/>
      </c>
      <c r="D308" s="82" t="str">
        <f t="shared" si="13"/>
        <v/>
      </c>
      <c r="E308" s="82" t="str">
        <f>IF(A308="","",A+SUM($D$2:D307))</f>
        <v/>
      </c>
      <c r="F308" s="82" t="str">
        <f>IF(A308="","",SUM(D$1:D308)+PV)</f>
        <v/>
      </c>
      <c r="G308" s="82" t="str">
        <f>IF(A308="","",IF(Paskola_SK!$D$9=Paskola_VP!$A$10,I307*( (1+rate)^(B308-B307)-1 ),I307*rate))</f>
        <v/>
      </c>
      <c r="H308" s="82" t="str">
        <f>IF(D308="","",SUM(G$1:G308))</f>
        <v/>
      </c>
      <c r="I308" s="82" t="str">
        <f t="shared" si="14"/>
        <v/>
      </c>
    </row>
    <row r="309" spans="1:9" x14ac:dyDescent="0.25">
      <c r="A309" s="84" t="str">
        <f>IF(I308="","",IF(A308&gt;=Paskola_SK!$D$7*p,"",A308+1))</f>
        <v/>
      </c>
      <c r="B309" s="83" t="str">
        <f>IF(A309="","",IF(p=52,B308+7,IF(p=26,B308+14,IF(p=24,IF(MOD(A309,2)=0,EDATE(Paskola_SK!$D$8,A309/2),B308+14),IF(DAY(DATE(YEAR(Paskola_SK!$D$8),MONTH(Paskola_SK!$D$8)+(A309-1)*(12/p),DAY(Paskola_SK!$D$8)))&lt;&gt;DAY(Paskola_SK!$D$8),DATE(YEAR(Paskola_SK!$D$8),MONTH(Paskola_SK!$D$8)+A309*(12/p)+1,0),DATE(YEAR(Paskola_SK!$D$8),MONTH(Paskola_SK!$D$8)+A309*(12/p),DAY(Paskola_SK!$D$8)))))))</f>
        <v/>
      </c>
      <c r="C309" s="82" t="str">
        <f t="shared" si="12"/>
        <v/>
      </c>
      <c r="D309" s="82" t="str">
        <f t="shared" si="13"/>
        <v/>
      </c>
      <c r="E309" s="82" t="str">
        <f>IF(A309="","",A+SUM($D$2:D308))</f>
        <v/>
      </c>
      <c r="F309" s="82" t="str">
        <f>IF(A309="","",SUM(D$1:D309)+PV)</f>
        <v/>
      </c>
      <c r="G309" s="82" t="str">
        <f>IF(A309="","",IF(Paskola_SK!$D$9=Paskola_VP!$A$10,I308*( (1+rate)^(B309-B308)-1 ),I308*rate))</f>
        <v/>
      </c>
      <c r="H309" s="82" t="str">
        <f>IF(D309="","",SUM(G$1:G309))</f>
        <v/>
      </c>
      <c r="I309" s="82" t="str">
        <f t="shared" si="14"/>
        <v/>
      </c>
    </row>
    <row r="310" spans="1:9" x14ac:dyDescent="0.25">
      <c r="A310" s="84" t="str">
        <f>IF(I309="","",IF(A309&gt;=Paskola_SK!$D$7*p,"",A309+1))</f>
        <v/>
      </c>
      <c r="B310" s="83" t="str">
        <f>IF(A310="","",IF(p=52,B309+7,IF(p=26,B309+14,IF(p=24,IF(MOD(A310,2)=0,EDATE(Paskola_SK!$D$8,A310/2),B309+14),IF(DAY(DATE(YEAR(Paskola_SK!$D$8),MONTH(Paskola_SK!$D$8)+(A310-1)*(12/p),DAY(Paskola_SK!$D$8)))&lt;&gt;DAY(Paskola_SK!$D$8),DATE(YEAR(Paskola_SK!$D$8),MONTH(Paskola_SK!$D$8)+A310*(12/p)+1,0),DATE(YEAR(Paskola_SK!$D$8),MONTH(Paskola_SK!$D$8)+A310*(12/p),DAY(Paskola_SK!$D$8)))))))</f>
        <v/>
      </c>
      <c r="C310" s="82" t="str">
        <f t="shared" si="12"/>
        <v/>
      </c>
      <c r="D310" s="82" t="str">
        <f t="shared" si="13"/>
        <v/>
      </c>
      <c r="E310" s="82" t="str">
        <f>IF(A310="","",A+SUM($D$2:D309))</f>
        <v/>
      </c>
      <c r="F310" s="82" t="str">
        <f>IF(A310="","",SUM(D$1:D310)+PV)</f>
        <v/>
      </c>
      <c r="G310" s="82" t="str">
        <f>IF(A310="","",IF(Paskola_SK!$D$9=Paskola_VP!$A$10,I309*( (1+rate)^(B310-B309)-1 ),I309*rate))</f>
        <v/>
      </c>
      <c r="H310" s="82" t="str">
        <f>IF(D310="","",SUM(G$1:G310))</f>
        <v/>
      </c>
      <c r="I310" s="82" t="str">
        <f t="shared" si="14"/>
        <v/>
      </c>
    </row>
    <row r="311" spans="1:9" x14ac:dyDescent="0.25">
      <c r="A311" s="84" t="str">
        <f>IF(I310="","",IF(A310&gt;=Paskola_SK!$D$7*p,"",A310+1))</f>
        <v/>
      </c>
      <c r="B311" s="83" t="str">
        <f>IF(A311="","",IF(p=52,B310+7,IF(p=26,B310+14,IF(p=24,IF(MOD(A311,2)=0,EDATE(Paskola_SK!$D$8,A311/2),B310+14),IF(DAY(DATE(YEAR(Paskola_SK!$D$8),MONTH(Paskola_SK!$D$8)+(A311-1)*(12/p),DAY(Paskola_SK!$D$8)))&lt;&gt;DAY(Paskola_SK!$D$8),DATE(YEAR(Paskola_SK!$D$8),MONTH(Paskola_SK!$D$8)+A311*(12/p)+1,0),DATE(YEAR(Paskola_SK!$D$8),MONTH(Paskola_SK!$D$8)+A311*(12/p),DAY(Paskola_SK!$D$8)))))))</f>
        <v/>
      </c>
      <c r="C311" s="82" t="str">
        <f t="shared" si="12"/>
        <v/>
      </c>
      <c r="D311" s="82" t="str">
        <f t="shared" si="13"/>
        <v/>
      </c>
      <c r="E311" s="82" t="str">
        <f>IF(A311="","",A+SUM($D$2:D310))</f>
        <v/>
      </c>
      <c r="F311" s="82" t="str">
        <f>IF(A311="","",SUM(D$1:D311)+PV)</f>
        <v/>
      </c>
      <c r="G311" s="82" t="str">
        <f>IF(A311="","",IF(Paskola_SK!$D$9=Paskola_VP!$A$10,I310*( (1+rate)^(B311-B310)-1 ),I310*rate))</f>
        <v/>
      </c>
      <c r="H311" s="82" t="str">
        <f>IF(D311="","",SUM(G$1:G311))</f>
        <v/>
      </c>
      <c r="I311" s="82" t="str">
        <f t="shared" si="14"/>
        <v/>
      </c>
    </row>
    <row r="312" spans="1:9" x14ac:dyDescent="0.25">
      <c r="A312" s="84" t="str">
        <f>IF(I311="","",IF(A311&gt;=Paskola_SK!$D$7*p,"",A311+1))</f>
        <v/>
      </c>
      <c r="B312" s="83" t="str">
        <f>IF(A312="","",IF(p=52,B311+7,IF(p=26,B311+14,IF(p=24,IF(MOD(A312,2)=0,EDATE(Paskola_SK!$D$8,A312/2),B311+14),IF(DAY(DATE(YEAR(Paskola_SK!$D$8),MONTH(Paskola_SK!$D$8)+(A312-1)*(12/p),DAY(Paskola_SK!$D$8)))&lt;&gt;DAY(Paskola_SK!$D$8),DATE(YEAR(Paskola_SK!$D$8),MONTH(Paskola_SK!$D$8)+A312*(12/p)+1,0),DATE(YEAR(Paskola_SK!$D$8),MONTH(Paskola_SK!$D$8)+A312*(12/p),DAY(Paskola_SK!$D$8)))))))</f>
        <v/>
      </c>
      <c r="C312" s="82" t="str">
        <f t="shared" si="12"/>
        <v/>
      </c>
      <c r="D312" s="82" t="str">
        <f t="shared" si="13"/>
        <v/>
      </c>
      <c r="E312" s="82" t="str">
        <f>IF(A312="","",A+SUM($D$2:D311))</f>
        <v/>
      </c>
      <c r="F312" s="82" t="str">
        <f>IF(A312="","",SUM(D$1:D312)+PV)</f>
        <v/>
      </c>
      <c r="G312" s="82" t="str">
        <f>IF(A312="","",IF(Paskola_SK!$D$9=Paskola_VP!$A$10,I311*( (1+rate)^(B312-B311)-1 ),I311*rate))</f>
        <v/>
      </c>
      <c r="H312" s="82" t="str">
        <f>IF(D312="","",SUM(G$1:G312))</f>
        <v/>
      </c>
      <c r="I312" s="82" t="str">
        <f t="shared" si="14"/>
        <v/>
      </c>
    </row>
    <row r="313" spans="1:9" x14ac:dyDescent="0.25">
      <c r="A313" s="84" t="str">
        <f>IF(I312="","",IF(A312&gt;=Paskola_SK!$D$7*p,"",A312+1))</f>
        <v/>
      </c>
      <c r="B313" s="83" t="str">
        <f>IF(A313="","",IF(p=52,B312+7,IF(p=26,B312+14,IF(p=24,IF(MOD(A313,2)=0,EDATE(Paskola_SK!$D$8,A313/2),B312+14),IF(DAY(DATE(YEAR(Paskola_SK!$D$8),MONTH(Paskola_SK!$D$8)+(A313-1)*(12/p),DAY(Paskola_SK!$D$8)))&lt;&gt;DAY(Paskola_SK!$D$8),DATE(YEAR(Paskola_SK!$D$8),MONTH(Paskola_SK!$D$8)+A313*(12/p)+1,0),DATE(YEAR(Paskola_SK!$D$8),MONTH(Paskola_SK!$D$8)+A313*(12/p),DAY(Paskola_SK!$D$8)))))))</f>
        <v/>
      </c>
      <c r="C313" s="82" t="str">
        <f t="shared" si="12"/>
        <v/>
      </c>
      <c r="D313" s="82" t="str">
        <f t="shared" si="13"/>
        <v/>
      </c>
      <c r="E313" s="82" t="str">
        <f>IF(A313="","",A+SUM($D$2:D312))</f>
        <v/>
      </c>
      <c r="F313" s="82" t="str">
        <f>IF(A313="","",SUM(D$1:D313)+PV)</f>
        <v/>
      </c>
      <c r="G313" s="82" t="str">
        <f>IF(A313="","",IF(Paskola_SK!$D$9=Paskola_VP!$A$10,I312*( (1+rate)^(B313-B312)-1 ),I312*rate))</f>
        <v/>
      </c>
      <c r="H313" s="82" t="str">
        <f>IF(D313="","",SUM(G$1:G313))</f>
        <v/>
      </c>
      <c r="I313" s="82" t="str">
        <f t="shared" si="14"/>
        <v/>
      </c>
    </row>
    <row r="314" spans="1:9" x14ac:dyDescent="0.25">
      <c r="A314" s="84" t="str">
        <f>IF(I313="","",IF(A313&gt;=Paskola_SK!$D$7*p,"",A313+1))</f>
        <v/>
      </c>
      <c r="B314" s="83" t="str">
        <f>IF(A314="","",IF(p=52,B313+7,IF(p=26,B313+14,IF(p=24,IF(MOD(A314,2)=0,EDATE(Paskola_SK!$D$8,A314/2),B313+14),IF(DAY(DATE(YEAR(Paskola_SK!$D$8),MONTH(Paskola_SK!$D$8)+(A314-1)*(12/p),DAY(Paskola_SK!$D$8)))&lt;&gt;DAY(Paskola_SK!$D$8),DATE(YEAR(Paskola_SK!$D$8),MONTH(Paskola_SK!$D$8)+A314*(12/p)+1,0),DATE(YEAR(Paskola_SK!$D$8),MONTH(Paskola_SK!$D$8)+A314*(12/p),DAY(Paskola_SK!$D$8)))))))</f>
        <v/>
      </c>
      <c r="C314" s="82" t="str">
        <f t="shared" si="12"/>
        <v/>
      </c>
      <c r="D314" s="82" t="str">
        <f t="shared" si="13"/>
        <v/>
      </c>
      <c r="E314" s="82" t="str">
        <f>IF(A314="","",A+SUM($D$2:D313))</f>
        <v/>
      </c>
      <c r="F314" s="82" t="str">
        <f>IF(A314="","",SUM(D$1:D314)+PV)</f>
        <v/>
      </c>
      <c r="G314" s="82" t="str">
        <f>IF(A314="","",IF(Paskola_SK!$D$9=Paskola_VP!$A$10,I313*( (1+rate)^(B314-B313)-1 ),I313*rate))</f>
        <v/>
      </c>
      <c r="H314" s="82" t="str">
        <f>IF(D314="","",SUM(G$1:G314))</f>
        <v/>
      </c>
      <c r="I314" s="82" t="str">
        <f t="shared" si="14"/>
        <v/>
      </c>
    </row>
    <row r="315" spans="1:9" x14ac:dyDescent="0.25">
      <c r="A315" s="84" t="str">
        <f>IF(I314="","",IF(A314&gt;=Paskola_SK!$D$7*p,"",A314+1))</f>
        <v/>
      </c>
      <c r="B315" s="83" t="str">
        <f>IF(A315="","",IF(p=52,B314+7,IF(p=26,B314+14,IF(p=24,IF(MOD(A315,2)=0,EDATE(Paskola_SK!$D$8,A315/2),B314+14),IF(DAY(DATE(YEAR(Paskola_SK!$D$8),MONTH(Paskola_SK!$D$8)+(A315-1)*(12/p),DAY(Paskola_SK!$D$8)))&lt;&gt;DAY(Paskola_SK!$D$8),DATE(YEAR(Paskola_SK!$D$8),MONTH(Paskola_SK!$D$8)+A315*(12/p)+1,0),DATE(YEAR(Paskola_SK!$D$8),MONTH(Paskola_SK!$D$8)+A315*(12/p),DAY(Paskola_SK!$D$8)))))))</f>
        <v/>
      </c>
      <c r="C315" s="82" t="str">
        <f t="shared" si="12"/>
        <v/>
      </c>
      <c r="D315" s="82" t="str">
        <f t="shared" si="13"/>
        <v/>
      </c>
      <c r="E315" s="82" t="str">
        <f>IF(A315="","",A+SUM($D$2:D314))</f>
        <v/>
      </c>
      <c r="F315" s="82" t="str">
        <f>IF(A315="","",SUM(D$1:D315)+PV)</f>
        <v/>
      </c>
      <c r="G315" s="82" t="str">
        <f>IF(A315="","",IF(Paskola_SK!$D$9=Paskola_VP!$A$10,I314*( (1+rate)^(B315-B314)-1 ),I314*rate))</f>
        <v/>
      </c>
      <c r="H315" s="82" t="str">
        <f>IF(D315="","",SUM(G$1:G315))</f>
        <v/>
      </c>
      <c r="I315" s="82" t="str">
        <f t="shared" si="14"/>
        <v/>
      </c>
    </row>
    <row r="316" spans="1:9" x14ac:dyDescent="0.25">
      <c r="A316" s="84" t="str">
        <f>IF(I315="","",IF(A315&gt;=Paskola_SK!$D$7*p,"",A315+1))</f>
        <v/>
      </c>
      <c r="B316" s="83" t="str">
        <f>IF(A316="","",IF(p=52,B315+7,IF(p=26,B315+14,IF(p=24,IF(MOD(A316,2)=0,EDATE(Paskola_SK!$D$8,A316/2),B315+14),IF(DAY(DATE(YEAR(Paskola_SK!$D$8),MONTH(Paskola_SK!$D$8)+(A316-1)*(12/p),DAY(Paskola_SK!$D$8)))&lt;&gt;DAY(Paskola_SK!$D$8),DATE(YEAR(Paskola_SK!$D$8),MONTH(Paskola_SK!$D$8)+A316*(12/p)+1,0),DATE(YEAR(Paskola_SK!$D$8),MONTH(Paskola_SK!$D$8)+A316*(12/p),DAY(Paskola_SK!$D$8)))))))</f>
        <v/>
      </c>
      <c r="C316" s="82" t="str">
        <f t="shared" si="12"/>
        <v/>
      </c>
      <c r="D316" s="82" t="str">
        <f t="shared" si="13"/>
        <v/>
      </c>
      <c r="E316" s="82" t="str">
        <f>IF(A316="","",A+SUM($D$2:D315))</f>
        <v/>
      </c>
      <c r="F316" s="82" t="str">
        <f>IF(A316="","",SUM(D$1:D316)+PV)</f>
        <v/>
      </c>
      <c r="G316" s="82" t="str">
        <f>IF(A316="","",IF(Paskola_SK!$D$9=Paskola_VP!$A$10,I315*( (1+rate)^(B316-B315)-1 ),I315*rate))</f>
        <v/>
      </c>
      <c r="H316" s="82" t="str">
        <f>IF(D316="","",SUM(G$1:G316))</f>
        <v/>
      </c>
      <c r="I316" s="82" t="str">
        <f t="shared" si="14"/>
        <v/>
      </c>
    </row>
    <row r="317" spans="1:9" x14ac:dyDescent="0.25">
      <c r="A317" s="84" t="str">
        <f>IF(I316="","",IF(A316&gt;=Paskola_SK!$D$7*p,"",A316+1))</f>
        <v/>
      </c>
      <c r="B317" s="83" t="str">
        <f>IF(A317="","",IF(p=52,B316+7,IF(p=26,B316+14,IF(p=24,IF(MOD(A317,2)=0,EDATE(Paskola_SK!$D$8,A317/2),B316+14),IF(DAY(DATE(YEAR(Paskola_SK!$D$8),MONTH(Paskola_SK!$D$8)+(A317-1)*(12/p),DAY(Paskola_SK!$D$8)))&lt;&gt;DAY(Paskola_SK!$D$8),DATE(YEAR(Paskola_SK!$D$8),MONTH(Paskola_SK!$D$8)+A317*(12/p)+1,0),DATE(YEAR(Paskola_SK!$D$8),MONTH(Paskola_SK!$D$8)+A317*(12/p),DAY(Paskola_SK!$D$8)))))))</f>
        <v/>
      </c>
      <c r="C317" s="82" t="str">
        <f t="shared" si="12"/>
        <v/>
      </c>
      <c r="D317" s="82" t="str">
        <f t="shared" si="13"/>
        <v/>
      </c>
      <c r="E317" s="82" t="str">
        <f>IF(A317="","",A+SUM($D$2:D316))</f>
        <v/>
      </c>
      <c r="F317" s="82" t="str">
        <f>IF(A317="","",SUM(D$1:D317)+PV)</f>
        <v/>
      </c>
      <c r="G317" s="82" t="str">
        <f>IF(A317="","",IF(Paskola_SK!$D$9=Paskola_VP!$A$10,I316*( (1+rate)^(B317-B316)-1 ),I316*rate))</f>
        <v/>
      </c>
      <c r="H317" s="82" t="str">
        <f>IF(D317="","",SUM(G$1:G317))</f>
        <v/>
      </c>
      <c r="I317" s="82" t="str">
        <f t="shared" si="14"/>
        <v/>
      </c>
    </row>
    <row r="318" spans="1:9" x14ac:dyDescent="0.25">
      <c r="A318" s="84" t="str">
        <f>IF(I317="","",IF(A317&gt;=Paskola_SK!$D$7*p,"",A317+1))</f>
        <v/>
      </c>
      <c r="B318" s="83" t="str">
        <f>IF(A318="","",IF(p=52,B317+7,IF(p=26,B317+14,IF(p=24,IF(MOD(A318,2)=0,EDATE(Paskola_SK!$D$8,A318/2),B317+14),IF(DAY(DATE(YEAR(Paskola_SK!$D$8),MONTH(Paskola_SK!$D$8)+(A318-1)*(12/p),DAY(Paskola_SK!$D$8)))&lt;&gt;DAY(Paskola_SK!$D$8),DATE(YEAR(Paskola_SK!$D$8),MONTH(Paskola_SK!$D$8)+A318*(12/p)+1,0),DATE(YEAR(Paskola_SK!$D$8),MONTH(Paskola_SK!$D$8)+A318*(12/p),DAY(Paskola_SK!$D$8)))))))</f>
        <v/>
      </c>
      <c r="C318" s="82" t="str">
        <f t="shared" si="12"/>
        <v/>
      </c>
      <c r="D318" s="82" t="str">
        <f t="shared" si="13"/>
        <v/>
      </c>
      <c r="E318" s="82" t="str">
        <f>IF(A318="","",A+SUM($D$2:D317))</f>
        <v/>
      </c>
      <c r="F318" s="82" t="str">
        <f>IF(A318="","",SUM(D$1:D318)+PV)</f>
        <v/>
      </c>
      <c r="G318" s="82" t="str">
        <f>IF(A318="","",IF(Paskola_SK!$D$9=Paskola_VP!$A$10,I317*( (1+rate)^(B318-B317)-1 ),I317*rate))</f>
        <v/>
      </c>
      <c r="H318" s="82" t="str">
        <f>IF(D318="","",SUM(G$1:G318))</f>
        <v/>
      </c>
      <c r="I318" s="82" t="str">
        <f t="shared" si="14"/>
        <v/>
      </c>
    </row>
    <row r="319" spans="1:9" x14ac:dyDescent="0.25">
      <c r="A319" s="84" t="str">
        <f>IF(I318="","",IF(A318&gt;=Paskola_SK!$D$7*p,"",A318+1))</f>
        <v/>
      </c>
      <c r="B319" s="83" t="str">
        <f>IF(A319="","",IF(p=52,B318+7,IF(p=26,B318+14,IF(p=24,IF(MOD(A319,2)=0,EDATE(Paskola_SK!$D$8,A319/2),B318+14),IF(DAY(DATE(YEAR(Paskola_SK!$D$8),MONTH(Paskola_SK!$D$8)+(A319-1)*(12/p),DAY(Paskola_SK!$D$8)))&lt;&gt;DAY(Paskola_SK!$D$8),DATE(YEAR(Paskola_SK!$D$8),MONTH(Paskola_SK!$D$8)+A319*(12/p)+1,0),DATE(YEAR(Paskola_SK!$D$8),MONTH(Paskola_SK!$D$8)+A319*(12/p),DAY(Paskola_SK!$D$8)))))))</f>
        <v/>
      </c>
      <c r="C319" s="82" t="str">
        <f t="shared" si="12"/>
        <v/>
      </c>
      <c r="D319" s="82" t="str">
        <f t="shared" si="13"/>
        <v/>
      </c>
      <c r="E319" s="82" t="str">
        <f>IF(A319="","",A+SUM($D$2:D318))</f>
        <v/>
      </c>
      <c r="F319" s="82" t="str">
        <f>IF(A319="","",SUM(D$1:D319)+PV)</f>
        <v/>
      </c>
      <c r="G319" s="82" t="str">
        <f>IF(A319="","",IF(Paskola_SK!$D$9=Paskola_VP!$A$10,I318*( (1+rate)^(B319-B318)-1 ),I318*rate))</f>
        <v/>
      </c>
      <c r="H319" s="82" t="str">
        <f>IF(D319="","",SUM(G$1:G319))</f>
        <v/>
      </c>
      <c r="I319" s="82" t="str">
        <f t="shared" si="14"/>
        <v/>
      </c>
    </row>
    <row r="320" spans="1:9" x14ac:dyDescent="0.25">
      <c r="A320" s="84" t="str">
        <f>IF(I319="","",IF(A319&gt;=Paskola_SK!$D$7*p,"",A319+1))</f>
        <v/>
      </c>
      <c r="B320" s="83" t="str">
        <f>IF(A320="","",IF(p=52,B319+7,IF(p=26,B319+14,IF(p=24,IF(MOD(A320,2)=0,EDATE(Paskola_SK!$D$8,A320/2),B319+14),IF(DAY(DATE(YEAR(Paskola_SK!$D$8),MONTH(Paskola_SK!$D$8)+(A320-1)*(12/p),DAY(Paskola_SK!$D$8)))&lt;&gt;DAY(Paskola_SK!$D$8),DATE(YEAR(Paskola_SK!$D$8),MONTH(Paskola_SK!$D$8)+A320*(12/p)+1,0),DATE(YEAR(Paskola_SK!$D$8),MONTH(Paskola_SK!$D$8)+A320*(12/p),DAY(Paskola_SK!$D$8)))))))</f>
        <v/>
      </c>
      <c r="C320" s="82" t="str">
        <f t="shared" si="12"/>
        <v/>
      </c>
      <c r="D320" s="82" t="str">
        <f t="shared" si="13"/>
        <v/>
      </c>
      <c r="E320" s="82" t="str">
        <f>IF(A320="","",A+SUM($D$2:D319))</f>
        <v/>
      </c>
      <c r="F320" s="82" t="str">
        <f>IF(A320="","",SUM(D$1:D320)+PV)</f>
        <v/>
      </c>
      <c r="G320" s="82" t="str">
        <f>IF(A320="","",IF(Paskola_SK!$D$9=Paskola_VP!$A$10,I319*( (1+rate)^(B320-B319)-1 ),I319*rate))</f>
        <v/>
      </c>
      <c r="H320" s="82" t="str">
        <f>IF(D320="","",SUM(G$1:G320))</f>
        <v/>
      </c>
      <c r="I320" s="82" t="str">
        <f t="shared" si="14"/>
        <v/>
      </c>
    </row>
    <row r="321" spans="1:9" x14ac:dyDescent="0.25">
      <c r="A321" s="84" t="str">
        <f>IF(I320="","",IF(A320&gt;=Paskola_SK!$D$7*p,"",A320+1))</f>
        <v/>
      </c>
      <c r="B321" s="83" t="str">
        <f>IF(A321="","",IF(p=52,B320+7,IF(p=26,B320+14,IF(p=24,IF(MOD(A321,2)=0,EDATE(Paskola_SK!$D$8,A321/2),B320+14),IF(DAY(DATE(YEAR(Paskola_SK!$D$8),MONTH(Paskola_SK!$D$8)+(A321-1)*(12/p),DAY(Paskola_SK!$D$8)))&lt;&gt;DAY(Paskola_SK!$D$8),DATE(YEAR(Paskola_SK!$D$8),MONTH(Paskola_SK!$D$8)+A321*(12/p)+1,0),DATE(YEAR(Paskola_SK!$D$8),MONTH(Paskola_SK!$D$8)+A321*(12/p),DAY(Paskola_SK!$D$8)))))))</f>
        <v/>
      </c>
      <c r="C321" s="82" t="str">
        <f t="shared" si="12"/>
        <v/>
      </c>
      <c r="D321" s="82" t="str">
        <f t="shared" si="13"/>
        <v/>
      </c>
      <c r="E321" s="82" t="str">
        <f>IF(A321="","",A+SUM($D$2:D320))</f>
        <v/>
      </c>
      <c r="F321" s="82" t="str">
        <f>IF(A321="","",SUM(D$1:D321)+PV)</f>
        <v/>
      </c>
      <c r="G321" s="82" t="str">
        <f>IF(A321="","",IF(Paskola_SK!$D$9=Paskola_VP!$A$10,I320*( (1+rate)^(B321-B320)-1 ),I320*rate))</f>
        <v/>
      </c>
      <c r="H321" s="82" t="str">
        <f>IF(D321="","",SUM(G$1:G321))</f>
        <v/>
      </c>
      <c r="I321" s="82" t="str">
        <f t="shared" si="14"/>
        <v/>
      </c>
    </row>
    <row r="322" spans="1:9" x14ac:dyDescent="0.25">
      <c r="A322" s="84" t="str">
        <f>IF(I321="","",IF(A321&gt;=Paskola_SK!$D$7*p,"",A321+1))</f>
        <v/>
      </c>
      <c r="B322" s="83" t="str">
        <f>IF(A322="","",IF(p=52,B321+7,IF(p=26,B321+14,IF(p=24,IF(MOD(A322,2)=0,EDATE(Paskola_SK!$D$8,A322/2),B321+14),IF(DAY(DATE(YEAR(Paskola_SK!$D$8),MONTH(Paskola_SK!$D$8)+(A322-1)*(12/p),DAY(Paskola_SK!$D$8)))&lt;&gt;DAY(Paskola_SK!$D$8),DATE(YEAR(Paskola_SK!$D$8),MONTH(Paskola_SK!$D$8)+A322*(12/p)+1,0),DATE(YEAR(Paskola_SK!$D$8),MONTH(Paskola_SK!$D$8)+A322*(12/p),DAY(Paskola_SK!$D$8)))))))</f>
        <v/>
      </c>
      <c r="C322" s="82" t="str">
        <f t="shared" ref="C322:C385" si="15">IF(A322="","",PV)</f>
        <v/>
      </c>
      <c r="D322" s="82" t="str">
        <f t="shared" si="13"/>
        <v/>
      </c>
      <c r="E322" s="82" t="str">
        <f>IF(A322="","",A+SUM($D$2:D321))</f>
        <v/>
      </c>
      <c r="F322" s="82" t="str">
        <f>IF(A322="","",SUM(D$1:D322)+PV)</f>
        <v/>
      </c>
      <c r="G322" s="82" t="str">
        <f>IF(A322="","",IF(Paskola_SK!$D$9=Paskola_VP!$A$10,I321*( (1+rate)^(B322-B321)-1 ),I321*rate))</f>
        <v/>
      </c>
      <c r="H322" s="82" t="str">
        <f>IF(D322="","",SUM(G$1:G322))</f>
        <v/>
      </c>
      <c r="I322" s="82" t="str">
        <f t="shared" si="14"/>
        <v/>
      </c>
    </row>
    <row r="323" spans="1:9" x14ac:dyDescent="0.25">
      <c r="A323" s="84" t="str">
        <f>IF(I322="","",IF(A322&gt;=Paskola_SK!$D$7*p,"",A322+1))</f>
        <v/>
      </c>
      <c r="B323" s="83" t="str">
        <f>IF(A323="","",IF(p=52,B322+7,IF(p=26,B322+14,IF(p=24,IF(MOD(A323,2)=0,EDATE(Paskola_SK!$D$8,A323/2),B322+14),IF(DAY(DATE(YEAR(Paskola_SK!$D$8),MONTH(Paskola_SK!$D$8)+(A323-1)*(12/p),DAY(Paskola_SK!$D$8)))&lt;&gt;DAY(Paskola_SK!$D$8),DATE(YEAR(Paskola_SK!$D$8),MONTH(Paskola_SK!$D$8)+A323*(12/p)+1,0),DATE(YEAR(Paskola_SK!$D$8),MONTH(Paskola_SK!$D$8)+A323*(12/p),DAY(Paskola_SK!$D$8)))))))</f>
        <v/>
      </c>
      <c r="C323" s="82" t="str">
        <f t="shared" si="15"/>
        <v/>
      </c>
      <c r="D323" s="82" t="str">
        <f t="shared" ref="D323:D386" si="16">IF(A323="","",A)</f>
        <v/>
      </c>
      <c r="E323" s="82" t="str">
        <f>IF(A323="","",A+SUM($D$2:D322))</f>
        <v/>
      </c>
      <c r="F323" s="82" t="str">
        <f>IF(A323="","",SUM(D$1:D323)+PV)</f>
        <v/>
      </c>
      <c r="G323" s="82" t="str">
        <f>IF(A323="","",IF(Paskola_SK!$D$9=Paskola_VP!$A$10,I322*( (1+rate)^(B323-B322)-1 ),I322*rate))</f>
        <v/>
      </c>
      <c r="H323" s="82" t="str">
        <f>IF(D323="","",SUM(G$1:G323))</f>
        <v/>
      </c>
      <c r="I323" s="82" t="str">
        <f t="shared" ref="I323:I386" si="17">IF(A323="","",I322+G323+D323)</f>
        <v/>
      </c>
    </row>
    <row r="324" spans="1:9" x14ac:dyDescent="0.25">
      <c r="A324" s="84" t="str">
        <f>IF(I323="","",IF(A323&gt;=Paskola_SK!$D$7*p,"",A323+1))</f>
        <v/>
      </c>
      <c r="B324" s="83" t="str">
        <f>IF(A324="","",IF(p=52,B323+7,IF(p=26,B323+14,IF(p=24,IF(MOD(A324,2)=0,EDATE(Paskola_SK!$D$8,A324/2),B323+14),IF(DAY(DATE(YEAR(Paskola_SK!$D$8),MONTH(Paskola_SK!$D$8)+(A324-1)*(12/p),DAY(Paskola_SK!$D$8)))&lt;&gt;DAY(Paskola_SK!$D$8),DATE(YEAR(Paskola_SK!$D$8),MONTH(Paskola_SK!$D$8)+A324*(12/p)+1,0),DATE(YEAR(Paskola_SK!$D$8),MONTH(Paskola_SK!$D$8)+A324*(12/p),DAY(Paskola_SK!$D$8)))))))</f>
        <v/>
      </c>
      <c r="C324" s="82" t="str">
        <f t="shared" si="15"/>
        <v/>
      </c>
      <c r="D324" s="82" t="str">
        <f t="shared" si="16"/>
        <v/>
      </c>
      <c r="E324" s="82" t="str">
        <f>IF(A324="","",A+SUM($D$2:D323))</f>
        <v/>
      </c>
      <c r="F324" s="82" t="str">
        <f>IF(A324="","",SUM(D$1:D324)+PV)</f>
        <v/>
      </c>
      <c r="G324" s="82" t="str">
        <f>IF(A324="","",IF(Paskola_SK!$D$9=Paskola_VP!$A$10,I323*( (1+rate)^(B324-B323)-1 ),I323*rate))</f>
        <v/>
      </c>
      <c r="H324" s="82" t="str">
        <f>IF(D324="","",SUM(G$1:G324))</f>
        <v/>
      </c>
      <c r="I324" s="82" t="str">
        <f t="shared" si="17"/>
        <v/>
      </c>
    </row>
    <row r="325" spans="1:9" x14ac:dyDescent="0.25">
      <c r="A325" s="84" t="str">
        <f>IF(I324="","",IF(A324&gt;=Paskola_SK!$D$7*p,"",A324+1))</f>
        <v/>
      </c>
      <c r="B325" s="83" t="str">
        <f>IF(A325="","",IF(p=52,B324+7,IF(p=26,B324+14,IF(p=24,IF(MOD(A325,2)=0,EDATE(Paskola_SK!$D$8,A325/2),B324+14),IF(DAY(DATE(YEAR(Paskola_SK!$D$8),MONTH(Paskola_SK!$D$8)+(A325-1)*(12/p),DAY(Paskola_SK!$D$8)))&lt;&gt;DAY(Paskola_SK!$D$8),DATE(YEAR(Paskola_SK!$D$8),MONTH(Paskola_SK!$D$8)+A325*(12/p)+1,0),DATE(YEAR(Paskola_SK!$D$8),MONTH(Paskola_SK!$D$8)+A325*(12/p),DAY(Paskola_SK!$D$8)))))))</f>
        <v/>
      </c>
      <c r="C325" s="82" t="str">
        <f t="shared" si="15"/>
        <v/>
      </c>
      <c r="D325" s="82" t="str">
        <f t="shared" si="16"/>
        <v/>
      </c>
      <c r="E325" s="82" t="str">
        <f>IF(A325="","",A+SUM($D$2:D324))</f>
        <v/>
      </c>
      <c r="F325" s="82" t="str">
        <f>IF(A325="","",SUM(D$1:D325)+PV)</f>
        <v/>
      </c>
      <c r="G325" s="82" t="str">
        <f>IF(A325="","",IF(Paskola_SK!$D$9=Paskola_VP!$A$10,I324*( (1+rate)^(B325-B324)-1 ),I324*rate))</f>
        <v/>
      </c>
      <c r="H325" s="82" t="str">
        <f>IF(D325="","",SUM(G$1:G325))</f>
        <v/>
      </c>
      <c r="I325" s="82" t="str">
        <f t="shared" si="17"/>
        <v/>
      </c>
    </row>
    <row r="326" spans="1:9" x14ac:dyDescent="0.25">
      <c r="A326" s="84" t="str">
        <f>IF(I325="","",IF(A325&gt;=Paskola_SK!$D$7*p,"",A325+1))</f>
        <v/>
      </c>
      <c r="B326" s="83" t="str">
        <f>IF(A326="","",IF(p=52,B325+7,IF(p=26,B325+14,IF(p=24,IF(MOD(A326,2)=0,EDATE(Paskola_SK!$D$8,A326/2),B325+14),IF(DAY(DATE(YEAR(Paskola_SK!$D$8),MONTH(Paskola_SK!$D$8)+(A326-1)*(12/p),DAY(Paskola_SK!$D$8)))&lt;&gt;DAY(Paskola_SK!$D$8),DATE(YEAR(Paskola_SK!$D$8),MONTH(Paskola_SK!$D$8)+A326*(12/p)+1,0),DATE(YEAR(Paskola_SK!$D$8),MONTH(Paskola_SK!$D$8)+A326*(12/p),DAY(Paskola_SK!$D$8)))))))</f>
        <v/>
      </c>
      <c r="C326" s="82" t="str">
        <f t="shared" si="15"/>
        <v/>
      </c>
      <c r="D326" s="82" t="str">
        <f t="shared" si="16"/>
        <v/>
      </c>
      <c r="E326" s="82" t="str">
        <f>IF(A326="","",A+SUM($D$2:D325))</f>
        <v/>
      </c>
      <c r="F326" s="82" t="str">
        <f>IF(A326="","",SUM(D$1:D326)+PV)</f>
        <v/>
      </c>
      <c r="G326" s="82" t="str">
        <f>IF(A326="","",IF(Paskola_SK!$D$9=Paskola_VP!$A$10,I325*( (1+rate)^(B326-B325)-1 ),I325*rate))</f>
        <v/>
      </c>
      <c r="H326" s="82" t="str">
        <f>IF(D326="","",SUM(G$1:G326))</f>
        <v/>
      </c>
      <c r="I326" s="82" t="str">
        <f t="shared" si="17"/>
        <v/>
      </c>
    </row>
    <row r="327" spans="1:9" x14ac:dyDescent="0.25">
      <c r="A327" s="84" t="str">
        <f>IF(I326="","",IF(A326&gt;=Paskola_SK!$D$7*p,"",A326+1))</f>
        <v/>
      </c>
      <c r="B327" s="83" t="str">
        <f>IF(A327="","",IF(p=52,B326+7,IF(p=26,B326+14,IF(p=24,IF(MOD(A327,2)=0,EDATE(Paskola_SK!$D$8,A327/2),B326+14),IF(DAY(DATE(YEAR(Paskola_SK!$D$8),MONTH(Paskola_SK!$D$8)+(A327-1)*(12/p),DAY(Paskola_SK!$D$8)))&lt;&gt;DAY(Paskola_SK!$D$8),DATE(YEAR(Paskola_SK!$D$8),MONTH(Paskola_SK!$D$8)+A327*(12/p)+1,0),DATE(YEAR(Paskola_SK!$D$8),MONTH(Paskola_SK!$D$8)+A327*(12/p),DAY(Paskola_SK!$D$8)))))))</f>
        <v/>
      </c>
      <c r="C327" s="82" t="str">
        <f t="shared" si="15"/>
        <v/>
      </c>
      <c r="D327" s="82" t="str">
        <f t="shared" si="16"/>
        <v/>
      </c>
      <c r="E327" s="82" t="str">
        <f>IF(A327="","",A+SUM($D$2:D326))</f>
        <v/>
      </c>
      <c r="F327" s="82" t="str">
        <f>IF(A327="","",SUM(D$1:D327)+PV)</f>
        <v/>
      </c>
      <c r="G327" s="82" t="str">
        <f>IF(A327="","",IF(Paskola_SK!$D$9=Paskola_VP!$A$10,I326*( (1+rate)^(B327-B326)-1 ),I326*rate))</f>
        <v/>
      </c>
      <c r="H327" s="82" t="str">
        <f>IF(D327="","",SUM(G$1:G327))</f>
        <v/>
      </c>
      <c r="I327" s="82" t="str">
        <f t="shared" si="17"/>
        <v/>
      </c>
    </row>
    <row r="328" spans="1:9" x14ac:dyDescent="0.25">
      <c r="A328" s="84" t="str">
        <f>IF(I327="","",IF(A327&gt;=Paskola_SK!$D$7*p,"",A327+1))</f>
        <v/>
      </c>
      <c r="B328" s="83" t="str">
        <f>IF(A328="","",IF(p=52,B327+7,IF(p=26,B327+14,IF(p=24,IF(MOD(A328,2)=0,EDATE(Paskola_SK!$D$8,A328/2),B327+14),IF(DAY(DATE(YEAR(Paskola_SK!$D$8),MONTH(Paskola_SK!$D$8)+(A328-1)*(12/p),DAY(Paskola_SK!$D$8)))&lt;&gt;DAY(Paskola_SK!$D$8),DATE(YEAR(Paskola_SK!$D$8),MONTH(Paskola_SK!$D$8)+A328*(12/p)+1,0),DATE(YEAR(Paskola_SK!$D$8),MONTH(Paskola_SK!$D$8)+A328*(12/p),DAY(Paskola_SK!$D$8)))))))</f>
        <v/>
      </c>
      <c r="C328" s="82" t="str">
        <f t="shared" si="15"/>
        <v/>
      </c>
      <c r="D328" s="82" t="str">
        <f t="shared" si="16"/>
        <v/>
      </c>
      <c r="E328" s="82" t="str">
        <f>IF(A328="","",A+SUM($D$2:D327))</f>
        <v/>
      </c>
      <c r="F328" s="82" t="str">
        <f>IF(A328="","",SUM(D$1:D328)+PV)</f>
        <v/>
      </c>
      <c r="G328" s="82" t="str">
        <f>IF(A328="","",IF(Paskola_SK!$D$9=Paskola_VP!$A$10,I327*( (1+rate)^(B328-B327)-1 ),I327*rate))</f>
        <v/>
      </c>
      <c r="H328" s="82" t="str">
        <f>IF(D328="","",SUM(G$1:G328))</f>
        <v/>
      </c>
      <c r="I328" s="82" t="str">
        <f t="shared" si="17"/>
        <v/>
      </c>
    </row>
    <row r="329" spans="1:9" x14ac:dyDescent="0.25">
      <c r="A329" s="84" t="str">
        <f>IF(I328="","",IF(A328&gt;=Paskola_SK!$D$7*p,"",A328+1))</f>
        <v/>
      </c>
      <c r="B329" s="83" t="str">
        <f>IF(A329="","",IF(p=52,B328+7,IF(p=26,B328+14,IF(p=24,IF(MOD(A329,2)=0,EDATE(Paskola_SK!$D$8,A329/2),B328+14),IF(DAY(DATE(YEAR(Paskola_SK!$D$8),MONTH(Paskola_SK!$D$8)+(A329-1)*(12/p),DAY(Paskola_SK!$D$8)))&lt;&gt;DAY(Paskola_SK!$D$8),DATE(YEAR(Paskola_SK!$D$8),MONTH(Paskola_SK!$D$8)+A329*(12/p)+1,0),DATE(YEAR(Paskola_SK!$D$8),MONTH(Paskola_SK!$D$8)+A329*(12/p),DAY(Paskola_SK!$D$8)))))))</f>
        <v/>
      </c>
      <c r="C329" s="82" t="str">
        <f t="shared" si="15"/>
        <v/>
      </c>
      <c r="D329" s="82" t="str">
        <f t="shared" si="16"/>
        <v/>
      </c>
      <c r="E329" s="82" t="str">
        <f>IF(A329="","",A+SUM($D$2:D328))</f>
        <v/>
      </c>
      <c r="F329" s="82" t="str">
        <f>IF(A329="","",SUM(D$1:D329)+PV)</f>
        <v/>
      </c>
      <c r="G329" s="82" t="str">
        <f>IF(A329="","",IF(Paskola_SK!$D$9=Paskola_VP!$A$10,I328*( (1+rate)^(B329-B328)-1 ),I328*rate))</f>
        <v/>
      </c>
      <c r="H329" s="82" t="str">
        <f>IF(D329="","",SUM(G$1:G329))</f>
        <v/>
      </c>
      <c r="I329" s="82" t="str">
        <f t="shared" si="17"/>
        <v/>
      </c>
    </row>
    <row r="330" spans="1:9" x14ac:dyDescent="0.25">
      <c r="A330" s="84" t="str">
        <f>IF(I329="","",IF(A329&gt;=Paskola_SK!$D$7*p,"",A329+1))</f>
        <v/>
      </c>
      <c r="B330" s="83" t="str">
        <f>IF(A330="","",IF(p=52,B329+7,IF(p=26,B329+14,IF(p=24,IF(MOD(A330,2)=0,EDATE(Paskola_SK!$D$8,A330/2),B329+14),IF(DAY(DATE(YEAR(Paskola_SK!$D$8),MONTH(Paskola_SK!$D$8)+(A330-1)*(12/p),DAY(Paskola_SK!$D$8)))&lt;&gt;DAY(Paskola_SK!$D$8),DATE(YEAR(Paskola_SK!$D$8),MONTH(Paskola_SK!$D$8)+A330*(12/p)+1,0),DATE(YEAR(Paskola_SK!$D$8),MONTH(Paskola_SK!$D$8)+A330*(12/p),DAY(Paskola_SK!$D$8)))))))</f>
        <v/>
      </c>
      <c r="C330" s="82" t="str">
        <f t="shared" si="15"/>
        <v/>
      </c>
      <c r="D330" s="82" t="str">
        <f t="shared" si="16"/>
        <v/>
      </c>
      <c r="E330" s="82" t="str">
        <f>IF(A330="","",A+SUM($D$2:D329))</f>
        <v/>
      </c>
      <c r="F330" s="82" t="str">
        <f>IF(A330="","",SUM(D$1:D330)+PV)</f>
        <v/>
      </c>
      <c r="G330" s="82" t="str">
        <f>IF(A330="","",IF(Paskola_SK!$D$9=Paskola_VP!$A$10,I329*( (1+rate)^(B330-B329)-1 ),I329*rate))</f>
        <v/>
      </c>
      <c r="H330" s="82" t="str">
        <f>IF(D330="","",SUM(G$1:G330))</f>
        <v/>
      </c>
      <c r="I330" s="82" t="str">
        <f t="shared" si="17"/>
        <v/>
      </c>
    </row>
    <row r="331" spans="1:9" x14ac:dyDescent="0.25">
      <c r="A331" s="84" t="str">
        <f>IF(I330="","",IF(A330&gt;=Paskola_SK!$D$7*p,"",A330+1))</f>
        <v/>
      </c>
      <c r="B331" s="83" t="str">
        <f>IF(A331="","",IF(p=52,B330+7,IF(p=26,B330+14,IF(p=24,IF(MOD(A331,2)=0,EDATE(Paskola_SK!$D$8,A331/2),B330+14),IF(DAY(DATE(YEAR(Paskola_SK!$D$8),MONTH(Paskola_SK!$D$8)+(A331-1)*(12/p),DAY(Paskola_SK!$D$8)))&lt;&gt;DAY(Paskola_SK!$D$8),DATE(YEAR(Paskola_SK!$D$8),MONTH(Paskola_SK!$D$8)+A331*(12/p)+1,0),DATE(YEAR(Paskola_SK!$D$8),MONTH(Paskola_SK!$D$8)+A331*(12/p),DAY(Paskola_SK!$D$8)))))))</f>
        <v/>
      </c>
      <c r="C331" s="82" t="str">
        <f t="shared" si="15"/>
        <v/>
      </c>
      <c r="D331" s="82" t="str">
        <f t="shared" si="16"/>
        <v/>
      </c>
      <c r="E331" s="82" t="str">
        <f>IF(A331="","",A+SUM($D$2:D330))</f>
        <v/>
      </c>
      <c r="F331" s="82" t="str">
        <f>IF(A331="","",SUM(D$1:D331)+PV)</f>
        <v/>
      </c>
      <c r="G331" s="82" t="str">
        <f>IF(A331="","",IF(Paskola_SK!$D$9=Paskola_VP!$A$10,I330*( (1+rate)^(B331-B330)-1 ),I330*rate))</f>
        <v/>
      </c>
      <c r="H331" s="82" t="str">
        <f>IF(D331="","",SUM(G$1:G331))</f>
        <v/>
      </c>
      <c r="I331" s="82" t="str">
        <f t="shared" si="17"/>
        <v/>
      </c>
    </row>
    <row r="332" spans="1:9" x14ac:dyDescent="0.25">
      <c r="A332" s="84" t="str">
        <f>IF(I331="","",IF(A331&gt;=Paskola_SK!$D$7*p,"",A331+1))</f>
        <v/>
      </c>
      <c r="B332" s="83" t="str">
        <f>IF(A332="","",IF(p=52,B331+7,IF(p=26,B331+14,IF(p=24,IF(MOD(A332,2)=0,EDATE(Paskola_SK!$D$8,A332/2),B331+14),IF(DAY(DATE(YEAR(Paskola_SK!$D$8),MONTH(Paskola_SK!$D$8)+(A332-1)*(12/p),DAY(Paskola_SK!$D$8)))&lt;&gt;DAY(Paskola_SK!$D$8),DATE(YEAR(Paskola_SK!$D$8),MONTH(Paskola_SK!$D$8)+A332*(12/p)+1,0),DATE(YEAR(Paskola_SK!$D$8),MONTH(Paskola_SK!$D$8)+A332*(12/p),DAY(Paskola_SK!$D$8)))))))</f>
        <v/>
      </c>
      <c r="C332" s="82" t="str">
        <f t="shared" si="15"/>
        <v/>
      </c>
      <c r="D332" s="82" t="str">
        <f t="shared" si="16"/>
        <v/>
      </c>
      <c r="E332" s="82" t="str">
        <f>IF(A332="","",A+SUM($D$2:D331))</f>
        <v/>
      </c>
      <c r="F332" s="82" t="str">
        <f>IF(A332="","",SUM(D$1:D332)+PV)</f>
        <v/>
      </c>
      <c r="G332" s="82" t="str">
        <f>IF(A332="","",IF(Paskola_SK!$D$9=Paskola_VP!$A$10,I331*( (1+rate)^(B332-B331)-1 ),I331*rate))</f>
        <v/>
      </c>
      <c r="H332" s="82" t="str">
        <f>IF(D332="","",SUM(G$1:G332))</f>
        <v/>
      </c>
      <c r="I332" s="82" t="str">
        <f t="shared" si="17"/>
        <v/>
      </c>
    </row>
    <row r="333" spans="1:9" x14ac:dyDescent="0.25">
      <c r="A333" s="84" t="str">
        <f>IF(I332="","",IF(A332&gt;=Paskola_SK!$D$7*p,"",A332+1))</f>
        <v/>
      </c>
      <c r="B333" s="83" t="str">
        <f>IF(A333="","",IF(p=52,B332+7,IF(p=26,B332+14,IF(p=24,IF(MOD(A333,2)=0,EDATE(Paskola_SK!$D$8,A333/2),B332+14),IF(DAY(DATE(YEAR(Paskola_SK!$D$8),MONTH(Paskola_SK!$D$8)+(A333-1)*(12/p),DAY(Paskola_SK!$D$8)))&lt;&gt;DAY(Paskola_SK!$D$8),DATE(YEAR(Paskola_SK!$D$8),MONTH(Paskola_SK!$D$8)+A333*(12/p)+1,0),DATE(YEAR(Paskola_SK!$D$8),MONTH(Paskola_SK!$D$8)+A333*(12/p),DAY(Paskola_SK!$D$8)))))))</f>
        <v/>
      </c>
      <c r="C333" s="82" t="str">
        <f t="shared" si="15"/>
        <v/>
      </c>
      <c r="D333" s="82" t="str">
        <f t="shared" si="16"/>
        <v/>
      </c>
      <c r="E333" s="82" t="str">
        <f>IF(A333="","",A+SUM($D$2:D332))</f>
        <v/>
      </c>
      <c r="F333" s="82" t="str">
        <f>IF(A333="","",SUM(D$1:D333)+PV)</f>
        <v/>
      </c>
      <c r="G333" s="82" t="str">
        <f>IF(A333="","",IF(Paskola_SK!$D$9=Paskola_VP!$A$10,I332*( (1+rate)^(B333-B332)-1 ),I332*rate))</f>
        <v/>
      </c>
      <c r="H333" s="82" t="str">
        <f>IF(D333="","",SUM(G$1:G333))</f>
        <v/>
      </c>
      <c r="I333" s="82" t="str">
        <f t="shared" si="17"/>
        <v/>
      </c>
    </row>
    <row r="334" spans="1:9" x14ac:dyDescent="0.25">
      <c r="A334" s="84" t="str">
        <f>IF(I333="","",IF(A333&gt;=Paskola_SK!$D$7*p,"",A333+1))</f>
        <v/>
      </c>
      <c r="B334" s="83" t="str">
        <f>IF(A334="","",IF(p=52,B333+7,IF(p=26,B333+14,IF(p=24,IF(MOD(A334,2)=0,EDATE(Paskola_SK!$D$8,A334/2),B333+14),IF(DAY(DATE(YEAR(Paskola_SK!$D$8),MONTH(Paskola_SK!$D$8)+(A334-1)*(12/p),DAY(Paskola_SK!$D$8)))&lt;&gt;DAY(Paskola_SK!$D$8),DATE(YEAR(Paskola_SK!$D$8),MONTH(Paskola_SK!$D$8)+A334*(12/p)+1,0),DATE(YEAR(Paskola_SK!$D$8),MONTH(Paskola_SK!$D$8)+A334*(12/p),DAY(Paskola_SK!$D$8)))))))</f>
        <v/>
      </c>
      <c r="C334" s="82" t="str">
        <f t="shared" si="15"/>
        <v/>
      </c>
      <c r="D334" s="82" t="str">
        <f t="shared" si="16"/>
        <v/>
      </c>
      <c r="E334" s="82" t="str">
        <f>IF(A334="","",A+SUM($D$2:D333))</f>
        <v/>
      </c>
      <c r="F334" s="82" t="str">
        <f>IF(A334="","",SUM(D$1:D334)+PV)</f>
        <v/>
      </c>
      <c r="G334" s="82" t="str">
        <f>IF(A334="","",IF(Paskola_SK!$D$9=Paskola_VP!$A$10,I333*( (1+rate)^(B334-B333)-1 ),I333*rate))</f>
        <v/>
      </c>
      <c r="H334" s="82" t="str">
        <f>IF(D334="","",SUM(G$1:G334))</f>
        <v/>
      </c>
      <c r="I334" s="82" t="str">
        <f t="shared" si="17"/>
        <v/>
      </c>
    </row>
    <row r="335" spans="1:9" x14ac:dyDescent="0.25">
      <c r="A335" s="84" t="str">
        <f>IF(I334="","",IF(A334&gt;=Paskola_SK!$D$7*p,"",A334+1))</f>
        <v/>
      </c>
      <c r="B335" s="83" t="str">
        <f>IF(A335="","",IF(p=52,B334+7,IF(p=26,B334+14,IF(p=24,IF(MOD(A335,2)=0,EDATE(Paskola_SK!$D$8,A335/2),B334+14),IF(DAY(DATE(YEAR(Paskola_SK!$D$8),MONTH(Paskola_SK!$D$8)+(A335-1)*(12/p),DAY(Paskola_SK!$D$8)))&lt;&gt;DAY(Paskola_SK!$D$8),DATE(YEAR(Paskola_SK!$D$8),MONTH(Paskola_SK!$D$8)+A335*(12/p)+1,0),DATE(YEAR(Paskola_SK!$D$8),MONTH(Paskola_SK!$D$8)+A335*(12/p),DAY(Paskola_SK!$D$8)))))))</f>
        <v/>
      </c>
      <c r="C335" s="82" t="str">
        <f t="shared" si="15"/>
        <v/>
      </c>
      <c r="D335" s="82" t="str">
        <f t="shared" si="16"/>
        <v/>
      </c>
      <c r="E335" s="82" t="str">
        <f>IF(A335="","",A+SUM($D$2:D334))</f>
        <v/>
      </c>
      <c r="F335" s="82" t="str">
        <f>IF(A335="","",SUM(D$1:D335)+PV)</f>
        <v/>
      </c>
      <c r="G335" s="82" t="str">
        <f>IF(A335="","",IF(Paskola_SK!$D$9=Paskola_VP!$A$10,I334*( (1+rate)^(B335-B334)-1 ),I334*rate))</f>
        <v/>
      </c>
      <c r="H335" s="82" t="str">
        <f>IF(D335="","",SUM(G$1:G335))</f>
        <v/>
      </c>
      <c r="I335" s="82" t="str">
        <f t="shared" si="17"/>
        <v/>
      </c>
    </row>
    <row r="336" spans="1:9" x14ac:dyDescent="0.25">
      <c r="A336" s="84" t="str">
        <f>IF(I335="","",IF(A335&gt;=Paskola_SK!$D$7*p,"",A335+1))</f>
        <v/>
      </c>
      <c r="B336" s="83" t="str">
        <f>IF(A336="","",IF(p=52,B335+7,IF(p=26,B335+14,IF(p=24,IF(MOD(A336,2)=0,EDATE(Paskola_SK!$D$8,A336/2),B335+14),IF(DAY(DATE(YEAR(Paskola_SK!$D$8),MONTH(Paskola_SK!$D$8)+(A336-1)*(12/p),DAY(Paskola_SK!$D$8)))&lt;&gt;DAY(Paskola_SK!$D$8),DATE(YEAR(Paskola_SK!$D$8),MONTH(Paskola_SK!$D$8)+A336*(12/p)+1,0),DATE(YEAR(Paskola_SK!$D$8),MONTH(Paskola_SK!$D$8)+A336*(12/p),DAY(Paskola_SK!$D$8)))))))</f>
        <v/>
      </c>
      <c r="C336" s="82" t="str">
        <f t="shared" si="15"/>
        <v/>
      </c>
      <c r="D336" s="82" t="str">
        <f t="shared" si="16"/>
        <v/>
      </c>
      <c r="E336" s="82" t="str">
        <f>IF(A336="","",A+SUM($D$2:D335))</f>
        <v/>
      </c>
      <c r="F336" s="82" t="str">
        <f>IF(A336="","",SUM(D$1:D336)+PV)</f>
        <v/>
      </c>
      <c r="G336" s="82" t="str">
        <f>IF(A336="","",IF(Paskola_SK!$D$9=Paskola_VP!$A$10,I335*( (1+rate)^(B336-B335)-1 ),I335*rate))</f>
        <v/>
      </c>
      <c r="H336" s="82" t="str">
        <f>IF(D336="","",SUM(G$1:G336))</f>
        <v/>
      </c>
      <c r="I336" s="82" t="str">
        <f t="shared" si="17"/>
        <v/>
      </c>
    </row>
    <row r="337" spans="1:9" x14ac:dyDescent="0.25">
      <c r="A337" s="84" t="str">
        <f>IF(I336="","",IF(A336&gt;=Paskola_SK!$D$7*p,"",A336+1))</f>
        <v/>
      </c>
      <c r="B337" s="83" t="str">
        <f>IF(A337="","",IF(p=52,B336+7,IF(p=26,B336+14,IF(p=24,IF(MOD(A337,2)=0,EDATE(Paskola_SK!$D$8,A337/2),B336+14),IF(DAY(DATE(YEAR(Paskola_SK!$D$8),MONTH(Paskola_SK!$D$8)+(A337-1)*(12/p),DAY(Paskola_SK!$D$8)))&lt;&gt;DAY(Paskola_SK!$D$8),DATE(YEAR(Paskola_SK!$D$8),MONTH(Paskola_SK!$D$8)+A337*(12/p)+1,0),DATE(YEAR(Paskola_SK!$D$8),MONTH(Paskola_SK!$D$8)+A337*(12/p),DAY(Paskola_SK!$D$8)))))))</f>
        <v/>
      </c>
      <c r="C337" s="82" t="str">
        <f t="shared" si="15"/>
        <v/>
      </c>
      <c r="D337" s="82" t="str">
        <f t="shared" si="16"/>
        <v/>
      </c>
      <c r="E337" s="82" t="str">
        <f>IF(A337="","",A+SUM($D$2:D336))</f>
        <v/>
      </c>
      <c r="F337" s="82" t="str">
        <f>IF(A337="","",SUM(D$1:D337)+PV)</f>
        <v/>
      </c>
      <c r="G337" s="82" t="str">
        <f>IF(A337="","",IF(Paskola_SK!$D$9=Paskola_VP!$A$10,I336*( (1+rate)^(B337-B336)-1 ),I336*rate))</f>
        <v/>
      </c>
      <c r="H337" s="82" t="str">
        <f>IF(D337="","",SUM(G$1:G337))</f>
        <v/>
      </c>
      <c r="I337" s="82" t="str">
        <f t="shared" si="17"/>
        <v/>
      </c>
    </row>
    <row r="338" spans="1:9" x14ac:dyDescent="0.25">
      <c r="A338" s="84" t="str">
        <f>IF(I337="","",IF(A337&gt;=Paskola_SK!$D$7*p,"",A337+1))</f>
        <v/>
      </c>
      <c r="B338" s="83" t="str">
        <f>IF(A338="","",IF(p=52,B337+7,IF(p=26,B337+14,IF(p=24,IF(MOD(A338,2)=0,EDATE(Paskola_SK!$D$8,A338/2),B337+14),IF(DAY(DATE(YEAR(Paskola_SK!$D$8),MONTH(Paskola_SK!$D$8)+(A338-1)*(12/p),DAY(Paskola_SK!$D$8)))&lt;&gt;DAY(Paskola_SK!$D$8),DATE(YEAR(Paskola_SK!$D$8),MONTH(Paskola_SK!$D$8)+A338*(12/p)+1,0),DATE(YEAR(Paskola_SK!$D$8),MONTH(Paskola_SK!$D$8)+A338*(12/p),DAY(Paskola_SK!$D$8)))))))</f>
        <v/>
      </c>
      <c r="C338" s="82" t="str">
        <f t="shared" si="15"/>
        <v/>
      </c>
      <c r="D338" s="82" t="str">
        <f t="shared" si="16"/>
        <v/>
      </c>
      <c r="E338" s="82" t="str">
        <f>IF(A338="","",A+SUM($D$2:D337))</f>
        <v/>
      </c>
      <c r="F338" s="82" t="str">
        <f>IF(A338="","",SUM(D$1:D338)+PV)</f>
        <v/>
      </c>
      <c r="G338" s="82" t="str">
        <f>IF(A338="","",IF(Paskola_SK!$D$9=Paskola_VP!$A$10,I337*( (1+rate)^(B338-B337)-1 ),I337*rate))</f>
        <v/>
      </c>
      <c r="H338" s="82" t="str">
        <f>IF(D338="","",SUM(G$1:G338))</f>
        <v/>
      </c>
      <c r="I338" s="82" t="str">
        <f t="shared" si="17"/>
        <v/>
      </c>
    </row>
    <row r="339" spans="1:9" x14ac:dyDescent="0.25">
      <c r="A339" s="84" t="str">
        <f>IF(I338="","",IF(A338&gt;=Paskola_SK!$D$7*p,"",A338+1))</f>
        <v/>
      </c>
      <c r="B339" s="83" t="str">
        <f>IF(A339="","",IF(p=52,B338+7,IF(p=26,B338+14,IF(p=24,IF(MOD(A339,2)=0,EDATE(Paskola_SK!$D$8,A339/2),B338+14),IF(DAY(DATE(YEAR(Paskola_SK!$D$8),MONTH(Paskola_SK!$D$8)+(A339-1)*(12/p),DAY(Paskola_SK!$D$8)))&lt;&gt;DAY(Paskola_SK!$D$8),DATE(YEAR(Paskola_SK!$D$8),MONTH(Paskola_SK!$D$8)+A339*(12/p)+1,0),DATE(YEAR(Paskola_SK!$D$8),MONTH(Paskola_SK!$D$8)+A339*(12/p),DAY(Paskola_SK!$D$8)))))))</f>
        <v/>
      </c>
      <c r="C339" s="82" t="str">
        <f t="shared" si="15"/>
        <v/>
      </c>
      <c r="D339" s="82" t="str">
        <f t="shared" si="16"/>
        <v/>
      </c>
      <c r="E339" s="82" t="str">
        <f>IF(A339="","",A+SUM($D$2:D338))</f>
        <v/>
      </c>
      <c r="F339" s="82" t="str">
        <f>IF(A339="","",SUM(D$1:D339)+PV)</f>
        <v/>
      </c>
      <c r="G339" s="82" t="str">
        <f>IF(A339="","",IF(Paskola_SK!$D$9=Paskola_VP!$A$10,I338*( (1+rate)^(B339-B338)-1 ),I338*rate))</f>
        <v/>
      </c>
      <c r="H339" s="82" t="str">
        <f>IF(D339="","",SUM(G$1:G339))</f>
        <v/>
      </c>
      <c r="I339" s="82" t="str">
        <f t="shared" si="17"/>
        <v/>
      </c>
    </row>
    <row r="340" spans="1:9" x14ac:dyDescent="0.25">
      <c r="A340" s="84" t="str">
        <f>IF(I339="","",IF(A339&gt;=Paskola_SK!$D$7*p,"",A339+1))</f>
        <v/>
      </c>
      <c r="B340" s="83" t="str">
        <f>IF(A340="","",IF(p=52,B339+7,IF(p=26,B339+14,IF(p=24,IF(MOD(A340,2)=0,EDATE(Paskola_SK!$D$8,A340/2),B339+14),IF(DAY(DATE(YEAR(Paskola_SK!$D$8),MONTH(Paskola_SK!$D$8)+(A340-1)*(12/p),DAY(Paskola_SK!$D$8)))&lt;&gt;DAY(Paskola_SK!$D$8),DATE(YEAR(Paskola_SK!$D$8),MONTH(Paskola_SK!$D$8)+A340*(12/p)+1,0),DATE(YEAR(Paskola_SK!$D$8),MONTH(Paskola_SK!$D$8)+A340*(12/p),DAY(Paskola_SK!$D$8)))))))</f>
        <v/>
      </c>
      <c r="C340" s="82" t="str">
        <f t="shared" si="15"/>
        <v/>
      </c>
      <c r="D340" s="82" t="str">
        <f t="shared" si="16"/>
        <v/>
      </c>
      <c r="E340" s="82" t="str">
        <f>IF(A340="","",A+SUM($D$2:D339))</f>
        <v/>
      </c>
      <c r="F340" s="82" t="str">
        <f>IF(A340="","",SUM(D$1:D340)+PV)</f>
        <v/>
      </c>
      <c r="G340" s="82" t="str">
        <f>IF(A340="","",IF(Paskola_SK!$D$9=Paskola_VP!$A$10,I339*( (1+rate)^(B340-B339)-1 ),I339*rate))</f>
        <v/>
      </c>
      <c r="H340" s="82" t="str">
        <f>IF(D340="","",SUM(G$1:G340))</f>
        <v/>
      </c>
      <c r="I340" s="82" t="str">
        <f t="shared" si="17"/>
        <v/>
      </c>
    </row>
    <row r="341" spans="1:9" x14ac:dyDescent="0.25">
      <c r="A341" s="84" t="str">
        <f>IF(I340="","",IF(A340&gt;=Paskola_SK!$D$7*p,"",A340+1))</f>
        <v/>
      </c>
      <c r="B341" s="83" t="str">
        <f>IF(A341="","",IF(p=52,B340+7,IF(p=26,B340+14,IF(p=24,IF(MOD(A341,2)=0,EDATE(Paskola_SK!$D$8,A341/2),B340+14),IF(DAY(DATE(YEAR(Paskola_SK!$D$8),MONTH(Paskola_SK!$D$8)+(A341-1)*(12/p),DAY(Paskola_SK!$D$8)))&lt;&gt;DAY(Paskola_SK!$D$8),DATE(YEAR(Paskola_SK!$D$8),MONTH(Paskola_SK!$D$8)+A341*(12/p)+1,0),DATE(YEAR(Paskola_SK!$D$8),MONTH(Paskola_SK!$D$8)+A341*(12/p),DAY(Paskola_SK!$D$8)))))))</f>
        <v/>
      </c>
      <c r="C341" s="82" t="str">
        <f t="shared" si="15"/>
        <v/>
      </c>
      <c r="D341" s="82" t="str">
        <f t="shared" si="16"/>
        <v/>
      </c>
      <c r="E341" s="82" t="str">
        <f>IF(A341="","",A+SUM($D$2:D340))</f>
        <v/>
      </c>
      <c r="F341" s="82" t="str">
        <f>IF(A341="","",SUM(D$1:D341)+PV)</f>
        <v/>
      </c>
      <c r="G341" s="82" t="str">
        <f>IF(A341="","",IF(Paskola_SK!$D$9=Paskola_VP!$A$10,I340*( (1+rate)^(B341-B340)-1 ),I340*rate))</f>
        <v/>
      </c>
      <c r="H341" s="82" t="str">
        <f>IF(D341="","",SUM(G$1:G341))</f>
        <v/>
      </c>
      <c r="I341" s="82" t="str">
        <f t="shared" si="17"/>
        <v/>
      </c>
    </row>
    <row r="342" spans="1:9" x14ac:dyDescent="0.25">
      <c r="A342" s="84" t="str">
        <f>IF(I341="","",IF(A341&gt;=Paskola_SK!$D$7*p,"",A341+1))</f>
        <v/>
      </c>
      <c r="B342" s="83" t="str">
        <f>IF(A342="","",IF(p=52,B341+7,IF(p=26,B341+14,IF(p=24,IF(MOD(A342,2)=0,EDATE(Paskola_SK!$D$8,A342/2),B341+14),IF(DAY(DATE(YEAR(Paskola_SK!$D$8),MONTH(Paskola_SK!$D$8)+(A342-1)*(12/p),DAY(Paskola_SK!$D$8)))&lt;&gt;DAY(Paskola_SK!$D$8),DATE(YEAR(Paskola_SK!$D$8),MONTH(Paskola_SK!$D$8)+A342*(12/p)+1,0),DATE(YEAR(Paskola_SK!$D$8),MONTH(Paskola_SK!$D$8)+A342*(12/p),DAY(Paskola_SK!$D$8)))))))</f>
        <v/>
      </c>
      <c r="C342" s="82" t="str">
        <f t="shared" si="15"/>
        <v/>
      </c>
      <c r="D342" s="82" t="str">
        <f t="shared" si="16"/>
        <v/>
      </c>
      <c r="E342" s="82" t="str">
        <f>IF(A342="","",A+SUM($D$2:D341))</f>
        <v/>
      </c>
      <c r="F342" s="82" t="str">
        <f>IF(A342="","",SUM(D$1:D342)+PV)</f>
        <v/>
      </c>
      <c r="G342" s="82" t="str">
        <f>IF(A342="","",IF(Paskola_SK!$D$9=Paskola_VP!$A$10,I341*( (1+rate)^(B342-B341)-1 ),I341*rate))</f>
        <v/>
      </c>
      <c r="H342" s="82" t="str">
        <f>IF(D342="","",SUM(G$1:G342))</f>
        <v/>
      </c>
      <c r="I342" s="82" t="str">
        <f t="shared" si="17"/>
        <v/>
      </c>
    </row>
    <row r="343" spans="1:9" x14ac:dyDescent="0.25">
      <c r="A343" s="84" t="str">
        <f>IF(I342="","",IF(A342&gt;=Paskola_SK!$D$7*p,"",A342+1))</f>
        <v/>
      </c>
      <c r="B343" s="83" t="str">
        <f>IF(A343="","",IF(p=52,B342+7,IF(p=26,B342+14,IF(p=24,IF(MOD(A343,2)=0,EDATE(Paskola_SK!$D$8,A343/2),B342+14),IF(DAY(DATE(YEAR(Paskola_SK!$D$8),MONTH(Paskola_SK!$D$8)+(A343-1)*(12/p),DAY(Paskola_SK!$D$8)))&lt;&gt;DAY(Paskola_SK!$D$8),DATE(YEAR(Paskola_SK!$D$8),MONTH(Paskola_SK!$D$8)+A343*(12/p)+1,0),DATE(YEAR(Paskola_SK!$D$8),MONTH(Paskola_SK!$D$8)+A343*(12/p),DAY(Paskola_SK!$D$8)))))))</f>
        <v/>
      </c>
      <c r="C343" s="82" t="str">
        <f t="shared" si="15"/>
        <v/>
      </c>
      <c r="D343" s="82" t="str">
        <f t="shared" si="16"/>
        <v/>
      </c>
      <c r="E343" s="82" t="str">
        <f>IF(A343="","",A+SUM($D$2:D342))</f>
        <v/>
      </c>
      <c r="F343" s="82" t="str">
        <f>IF(A343="","",SUM(D$1:D343)+PV)</f>
        <v/>
      </c>
      <c r="G343" s="82" t="str">
        <f>IF(A343="","",IF(Paskola_SK!$D$9=Paskola_VP!$A$10,I342*( (1+rate)^(B343-B342)-1 ),I342*rate))</f>
        <v/>
      </c>
      <c r="H343" s="82" t="str">
        <f>IF(D343="","",SUM(G$1:G343))</f>
        <v/>
      </c>
      <c r="I343" s="82" t="str">
        <f t="shared" si="17"/>
        <v/>
      </c>
    </row>
    <row r="344" spans="1:9" x14ac:dyDescent="0.25">
      <c r="A344" s="84" t="str">
        <f>IF(I343="","",IF(A343&gt;=Paskola_SK!$D$7*p,"",A343+1))</f>
        <v/>
      </c>
      <c r="B344" s="83" t="str">
        <f>IF(A344="","",IF(p=52,B343+7,IF(p=26,B343+14,IF(p=24,IF(MOD(A344,2)=0,EDATE(Paskola_SK!$D$8,A344/2),B343+14),IF(DAY(DATE(YEAR(Paskola_SK!$D$8),MONTH(Paskola_SK!$D$8)+(A344-1)*(12/p),DAY(Paskola_SK!$D$8)))&lt;&gt;DAY(Paskola_SK!$D$8),DATE(YEAR(Paskola_SK!$D$8),MONTH(Paskola_SK!$D$8)+A344*(12/p)+1,0),DATE(YEAR(Paskola_SK!$D$8),MONTH(Paskola_SK!$D$8)+A344*(12/p),DAY(Paskola_SK!$D$8)))))))</f>
        <v/>
      </c>
      <c r="C344" s="82" t="str">
        <f t="shared" si="15"/>
        <v/>
      </c>
      <c r="D344" s="82" t="str">
        <f t="shared" si="16"/>
        <v/>
      </c>
      <c r="E344" s="82" t="str">
        <f>IF(A344="","",A+SUM($D$2:D343))</f>
        <v/>
      </c>
      <c r="F344" s="82" t="str">
        <f>IF(A344="","",SUM(D$1:D344)+PV)</f>
        <v/>
      </c>
      <c r="G344" s="82" t="str">
        <f>IF(A344="","",IF(Paskola_SK!$D$9=Paskola_VP!$A$10,I343*( (1+rate)^(B344-B343)-1 ),I343*rate))</f>
        <v/>
      </c>
      <c r="H344" s="82" t="str">
        <f>IF(D344="","",SUM(G$1:G344))</f>
        <v/>
      </c>
      <c r="I344" s="82" t="str">
        <f t="shared" si="17"/>
        <v/>
      </c>
    </row>
    <row r="345" spans="1:9" x14ac:dyDescent="0.25">
      <c r="A345" s="84" t="str">
        <f>IF(I344="","",IF(A344&gt;=Paskola_SK!$D$7*p,"",A344+1))</f>
        <v/>
      </c>
      <c r="B345" s="83" t="str">
        <f>IF(A345="","",IF(p=52,B344+7,IF(p=26,B344+14,IF(p=24,IF(MOD(A345,2)=0,EDATE(Paskola_SK!$D$8,A345/2),B344+14),IF(DAY(DATE(YEAR(Paskola_SK!$D$8),MONTH(Paskola_SK!$D$8)+(A345-1)*(12/p),DAY(Paskola_SK!$D$8)))&lt;&gt;DAY(Paskola_SK!$D$8),DATE(YEAR(Paskola_SK!$D$8),MONTH(Paskola_SK!$D$8)+A345*(12/p)+1,0),DATE(YEAR(Paskola_SK!$D$8),MONTH(Paskola_SK!$D$8)+A345*(12/p),DAY(Paskola_SK!$D$8)))))))</f>
        <v/>
      </c>
      <c r="C345" s="82" t="str">
        <f t="shared" si="15"/>
        <v/>
      </c>
      <c r="D345" s="82" t="str">
        <f t="shared" si="16"/>
        <v/>
      </c>
      <c r="E345" s="82" t="str">
        <f>IF(A345="","",A+SUM($D$2:D344))</f>
        <v/>
      </c>
      <c r="F345" s="82" t="str">
        <f>IF(A345="","",SUM(D$1:D345)+PV)</f>
        <v/>
      </c>
      <c r="G345" s="82" t="str">
        <f>IF(A345="","",IF(Paskola_SK!$D$9=Paskola_VP!$A$10,I344*( (1+rate)^(B345-B344)-1 ),I344*rate))</f>
        <v/>
      </c>
      <c r="H345" s="82" t="str">
        <f>IF(D345="","",SUM(G$1:G345))</f>
        <v/>
      </c>
      <c r="I345" s="82" t="str">
        <f t="shared" si="17"/>
        <v/>
      </c>
    </row>
    <row r="346" spans="1:9" x14ac:dyDescent="0.25">
      <c r="A346" s="84" t="str">
        <f>IF(I345="","",IF(A345&gt;=Paskola_SK!$D$7*p,"",A345+1))</f>
        <v/>
      </c>
      <c r="B346" s="83" t="str">
        <f>IF(A346="","",IF(p=52,B345+7,IF(p=26,B345+14,IF(p=24,IF(MOD(A346,2)=0,EDATE(Paskola_SK!$D$8,A346/2),B345+14),IF(DAY(DATE(YEAR(Paskola_SK!$D$8),MONTH(Paskola_SK!$D$8)+(A346-1)*(12/p),DAY(Paskola_SK!$D$8)))&lt;&gt;DAY(Paskola_SK!$D$8),DATE(YEAR(Paskola_SK!$D$8),MONTH(Paskola_SK!$D$8)+A346*(12/p)+1,0),DATE(YEAR(Paskola_SK!$D$8),MONTH(Paskola_SK!$D$8)+A346*(12/p),DAY(Paskola_SK!$D$8)))))))</f>
        <v/>
      </c>
      <c r="C346" s="82" t="str">
        <f t="shared" si="15"/>
        <v/>
      </c>
      <c r="D346" s="82" t="str">
        <f t="shared" si="16"/>
        <v/>
      </c>
      <c r="E346" s="82" t="str">
        <f>IF(A346="","",A+SUM($D$2:D345))</f>
        <v/>
      </c>
      <c r="F346" s="82" t="str">
        <f>IF(A346="","",SUM(D$1:D346)+PV)</f>
        <v/>
      </c>
      <c r="G346" s="82" t="str">
        <f>IF(A346="","",IF(Paskola_SK!$D$9=Paskola_VP!$A$10,I345*( (1+rate)^(B346-B345)-1 ),I345*rate))</f>
        <v/>
      </c>
      <c r="H346" s="82" t="str">
        <f>IF(D346="","",SUM(G$1:G346))</f>
        <v/>
      </c>
      <c r="I346" s="82" t="str">
        <f t="shared" si="17"/>
        <v/>
      </c>
    </row>
    <row r="347" spans="1:9" x14ac:dyDescent="0.25">
      <c r="A347" s="84" t="str">
        <f>IF(I346="","",IF(A346&gt;=Paskola_SK!$D$7*p,"",A346+1))</f>
        <v/>
      </c>
      <c r="B347" s="83" t="str">
        <f>IF(A347="","",IF(p=52,B346+7,IF(p=26,B346+14,IF(p=24,IF(MOD(A347,2)=0,EDATE(Paskola_SK!$D$8,A347/2),B346+14),IF(DAY(DATE(YEAR(Paskola_SK!$D$8),MONTH(Paskola_SK!$D$8)+(A347-1)*(12/p),DAY(Paskola_SK!$D$8)))&lt;&gt;DAY(Paskola_SK!$D$8),DATE(YEAR(Paskola_SK!$D$8),MONTH(Paskola_SK!$D$8)+A347*(12/p)+1,0),DATE(YEAR(Paskola_SK!$D$8),MONTH(Paskola_SK!$D$8)+A347*(12/p),DAY(Paskola_SK!$D$8)))))))</f>
        <v/>
      </c>
      <c r="C347" s="82" t="str">
        <f t="shared" si="15"/>
        <v/>
      </c>
      <c r="D347" s="82" t="str">
        <f t="shared" si="16"/>
        <v/>
      </c>
      <c r="E347" s="82" t="str">
        <f>IF(A347="","",A+SUM($D$2:D346))</f>
        <v/>
      </c>
      <c r="F347" s="82" t="str">
        <f>IF(A347="","",SUM(D$1:D347)+PV)</f>
        <v/>
      </c>
      <c r="G347" s="82" t="str">
        <f>IF(A347="","",IF(Paskola_SK!$D$9=Paskola_VP!$A$10,I346*( (1+rate)^(B347-B346)-1 ),I346*rate))</f>
        <v/>
      </c>
      <c r="H347" s="82" t="str">
        <f>IF(D347="","",SUM(G$1:G347))</f>
        <v/>
      </c>
      <c r="I347" s="82" t="str">
        <f t="shared" si="17"/>
        <v/>
      </c>
    </row>
    <row r="348" spans="1:9" x14ac:dyDescent="0.25">
      <c r="A348" s="84" t="str">
        <f>IF(I347="","",IF(A347&gt;=Paskola_SK!$D$7*p,"",A347+1))</f>
        <v/>
      </c>
      <c r="B348" s="83" t="str">
        <f>IF(A348="","",IF(p=52,B347+7,IF(p=26,B347+14,IF(p=24,IF(MOD(A348,2)=0,EDATE(Paskola_SK!$D$8,A348/2),B347+14),IF(DAY(DATE(YEAR(Paskola_SK!$D$8),MONTH(Paskola_SK!$D$8)+(A348-1)*(12/p),DAY(Paskola_SK!$D$8)))&lt;&gt;DAY(Paskola_SK!$D$8),DATE(YEAR(Paskola_SK!$D$8),MONTH(Paskola_SK!$D$8)+A348*(12/p)+1,0),DATE(YEAR(Paskola_SK!$D$8),MONTH(Paskola_SK!$D$8)+A348*(12/p),DAY(Paskola_SK!$D$8)))))))</f>
        <v/>
      </c>
      <c r="C348" s="82" t="str">
        <f t="shared" si="15"/>
        <v/>
      </c>
      <c r="D348" s="82" t="str">
        <f t="shared" si="16"/>
        <v/>
      </c>
      <c r="E348" s="82" t="str">
        <f>IF(A348="","",A+SUM($D$2:D347))</f>
        <v/>
      </c>
      <c r="F348" s="82" t="str">
        <f>IF(A348="","",SUM(D$1:D348)+PV)</f>
        <v/>
      </c>
      <c r="G348" s="82" t="str">
        <f>IF(A348="","",IF(Paskola_SK!$D$9=Paskola_VP!$A$10,I347*( (1+rate)^(B348-B347)-1 ),I347*rate))</f>
        <v/>
      </c>
      <c r="H348" s="82" t="str">
        <f>IF(D348="","",SUM(G$1:G348))</f>
        <v/>
      </c>
      <c r="I348" s="82" t="str">
        <f t="shared" si="17"/>
        <v/>
      </c>
    </row>
    <row r="349" spans="1:9" x14ac:dyDescent="0.25">
      <c r="A349" s="84" t="str">
        <f>IF(I348="","",IF(A348&gt;=Paskola_SK!$D$7*p,"",A348+1))</f>
        <v/>
      </c>
      <c r="B349" s="83" t="str">
        <f>IF(A349="","",IF(p=52,B348+7,IF(p=26,B348+14,IF(p=24,IF(MOD(A349,2)=0,EDATE(Paskola_SK!$D$8,A349/2),B348+14),IF(DAY(DATE(YEAR(Paskola_SK!$D$8),MONTH(Paskola_SK!$D$8)+(A349-1)*(12/p),DAY(Paskola_SK!$D$8)))&lt;&gt;DAY(Paskola_SK!$D$8),DATE(YEAR(Paskola_SK!$D$8),MONTH(Paskola_SK!$D$8)+A349*(12/p)+1,0),DATE(YEAR(Paskola_SK!$D$8),MONTH(Paskola_SK!$D$8)+A349*(12/p),DAY(Paskola_SK!$D$8)))))))</f>
        <v/>
      </c>
      <c r="C349" s="82" t="str">
        <f t="shared" si="15"/>
        <v/>
      </c>
      <c r="D349" s="82" t="str">
        <f t="shared" si="16"/>
        <v/>
      </c>
      <c r="E349" s="82" t="str">
        <f>IF(A349="","",A+SUM($D$2:D348))</f>
        <v/>
      </c>
      <c r="F349" s="82" t="str">
        <f>IF(A349="","",SUM(D$1:D349)+PV)</f>
        <v/>
      </c>
      <c r="G349" s="82" t="str">
        <f>IF(A349="","",IF(Paskola_SK!$D$9=Paskola_VP!$A$10,I348*( (1+rate)^(B349-B348)-1 ),I348*rate))</f>
        <v/>
      </c>
      <c r="H349" s="82" t="str">
        <f>IF(D349="","",SUM(G$1:G349))</f>
        <v/>
      </c>
      <c r="I349" s="82" t="str">
        <f t="shared" si="17"/>
        <v/>
      </c>
    </row>
    <row r="350" spans="1:9" x14ac:dyDescent="0.25">
      <c r="A350" s="84" t="str">
        <f>IF(I349="","",IF(A349&gt;=Paskola_SK!$D$7*p,"",A349+1))</f>
        <v/>
      </c>
      <c r="B350" s="83" t="str">
        <f>IF(A350="","",IF(p=52,B349+7,IF(p=26,B349+14,IF(p=24,IF(MOD(A350,2)=0,EDATE(Paskola_SK!$D$8,A350/2),B349+14),IF(DAY(DATE(YEAR(Paskola_SK!$D$8),MONTH(Paskola_SK!$D$8)+(A350-1)*(12/p),DAY(Paskola_SK!$D$8)))&lt;&gt;DAY(Paskola_SK!$D$8),DATE(YEAR(Paskola_SK!$D$8),MONTH(Paskola_SK!$D$8)+A350*(12/p)+1,0),DATE(YEAR(Paskola_SK!$D$8),MONTH(Paskola_SK!$D$8)+A350*(12/p),DAY(Paskola_SK!$D$8)))))))</f>
        <v/>
      </c>
      <c r="C350" s="82" t="str">
        <f t="shared" si="15"/>
        <v/>
      </c>
      <c r="D350" s="82" t="str">
        <f t="shared" si="16"/>
        <v/>
      </c>
      <c r="E350" s="82" t="str">
        <f>IF(A350="","",A+SUM($D$2:D349))</f>
        <v/>
      </c>
      <c r="F350" s="82" t="str">
        <f>IF(A350="","",SUM(D$1:D350)+PV)</f>
        <v/>
      </c>
      <c r="G350" s="82" t="str">
        <f>IF(A350="","",IF(Paskola_SK!$D$9=Paskola_VP!$A$10,I349*( (1+rate)^(B350-B349)-1 ),I349*rate))</f>
        <v/>
      </c>
      <c r="H350" s="82" t="str">
        <f>IF(D350="","",SUM(G$1:G350))</f>
        <v/>
      </c>
      <c r="I350" s="82" t="str">
        <f t="shared" si="17"/>
        <v/>
      </c>
    </row>
    <row r="351" spans="1:9" x14ac:dyDescent="0.25">
      <c r="A351" s="84" t="str">
        <f>IF(I350="","",IF(A350&gt;=Paskola_SK!$D$7*p,"",A350+1))</f>
        <v/>
      </c>
      <c r="B351" s="83" t="str">
        <f>IF(A351="","",IF(p=52,B350+7,IF(p=26,B350+14,IF(p=24,IF(MOD(A351,2)=0,EDATE(Paskola_SK!$D$8,A351/2),B350+14),IF(DAY(DATE(YEAR(Paskola_SK!$D$8),MONTH(Paskola_SK!$D$8)+(A351-1)*(12/p),DAY(Paskola_SK!$D$8)))&lt;&gt;DAY(Paskola_SK!$D$8),DATE(YEAR(Paskola_SK!$D$8),MONTH(Paskola_SK!$D$8)+A351*(12/p)+1,0),DATE(YEAR(Paskola_SK!$D$8),MONTH(Paskola_SK!$D$8)+A351*(12/p),DAY(Paskola_SK!$D$8)))))))</f>
        <v/>
      </c>
      <c r="C351" s="82" t="str">
        <f t="shared" si="15"/>
        <v/>
      </c>
      <c r="D351" s="82" t="str">
        <f t="shared" si="16"/>
        <v/>
      </c>
      <c r="E351" s="82" t="str">
        <f>IF(A351="","",A+SUM($D$2:D350))</f>
        <v/>
      </c>
      <c r="F351" s="82" t="str">
        <f>IF(A351="","",SUM(D$1:D351)+PV)</f>
        <v/>
      </c>
      <c r="G351" s="82" t="str">
        <f>IF(A351="","",IF(Paskola_SK!$D$9=Paskola_VP!$A$10,I350*( (1+rate)^(B351-B350)-1 ),I350*rate))</f>
        <v/>
      </c>
      <c r="H351" s="82" t="str">
        <f>IF(D351="","",SUM(G$1:G351))</f>
        <v/>
      </c>
      <c r="I351" s="82" t="str">
        <f t="shared" si="17"/>
        <v/>
      </c>
    </row>
    <row r="352" spans="1:9" x14ac:dyDescent="0.25">
      <c r="A352" s="84" t="str">
        <f>IF(I351="","",IF(A351&gt;=Paskola_SK!$D$7*p,"",A351+1))</f>
        <v/>
      </c>
      <c r="B352" s="83" t="str">
        <f>IF(A352="","",IF(p=52,B351+7,IF(p=26,B351+14,IF(p=24,IF(MOD(A352,2)=0,EDATE(Paskola_SK!$D$8,A352/2),B351+14),IF(DAY(DATE(YEAR(Paskola_SK!$D$8),MONTH(Paskola_SK!$D$8)+(A352-1)*(12/p),DAY(Paskola_SK!$D$8)))&lt;&gt;DAY(Paskola_SK!$D$8),DATE(YEAR(Paskola_SK!$D$8),MONTH(Paskola_SK!$D$8)+A352*(12/p)+1,0),DATE(YEAR(Paskola_SK!$D$8),MONTH(Paskola_SK!$D$8)+A352*(12/p),DAY(Paskola_SK!$D$8)))))))</f>
        <v/>
      </c>
      <c r="C352" s="82" t="str">
        <f t="shared" si="15"/>
        <v/>
      </c>
      <c r="D352" s="82" t="str">
        <f t="shared" si="16"/>
        <v/>
      </c>
      <c r="E352" s="82" t="str">
        <f>IF(A352="","",A+SUM($D$2:D351))</f>
        <v/>
      </c>
      <c r="F352" s="82" t="str">
        <f>IF(A352="","",SUM(D$1:D352)+PV)</f>
        <v/>
      </c>
      <c r="G352" s="82" t="str">
        <f>IF(A352="","",IF(Paskola_SK!$D$9=Paskola_VP!$A$10,I351*( (1+rate)^(B352-B351)-1 ),I351*rate))</f>
        <v/>
      </c>
      <c r="H352" s="82" t="str">
        <f>IF(D352="","",SUM(G$1:G352))</f>
        <v/>
      </c>
      <c r="I352" s="82" t="str">
        <f t="shared" si="17"/>
        <v/>
      </c>
    </row>
    <row r="353" spans="1:9" x14ac:dyDescent="0.25">
      <c r="A353" s="84" t="str">
        <f>IF(I352="","",IF(A352&gt;=Paskola_SK!$D$7*p,"",A352+1))</f>
        <v/>
      </c>
      <c r="B353" s="83" t="str">
        <f>IF(A353="","",IF(p=52,B352+7,IF(p=26,B352+14,IF(p=24,IF(MOD(A353,2)=0,EDATE(Paskola_SK!$D$8,A353/2),B352+14),IF(DAY(DATE(YEAR(Paskola_SK!$D$8),MONTH(Paskola_SK!$D$8)+(A353-1)*(12/p),DAY(Paskola_SK!$D$8)))&lt;&gt;DAY(Paskola_SK!$D$8),DATE(YEAR(Paskola_SK!$D$8),MONTH(Paskola_SK!$D$8)+A353*(12/p)+1,0),DATE(YEAR(Paskola_SK!$D$8),MONTH(Paskola_SK!$D$8)+A353*(12/p),DAY(Paskola_SK!$D$8)))))))</f>
        <v/>
      </c>
      <c r="C353" s="82" t="str">
        <f t="shared" si="15"/>
        <v/>
      </c>
      <c r="D353" s="82" t="str">
        <f t="shared" si="16"/>
        <v/>
      </c>
      <c r="E353" s="82" t="str">
        <f>IF(A353="","",A+SUM($D$2:D352))</f>
        <v/>
      </c>
      <c r="F353" s="82" t="str">
        <f>IF(A353="","",SUM(D$1:D353)+PV)</f>
        <v/>
      </c>
      <c r="G353" s="82" t="str">
        <f>IF(A353="","",IF(Paskola_SK!$D$9=Paskola_VP!$A$10,I352*( (1+rate)^(B353-B352)-1 ),I352*rate))</f>
        <v/>
      </c>
      <c r="H353" s="82" t="str">
        <f>IF(D353="","",SUM(G$1:G353))</f>
        <v/>
      </c>
      <c r="I353" s="82" t="str">
        <f t="shared" si="17"/>
        <v/>
      </c>
    </row>
    <row r="354" spans="1:9" x14ac:dyDescent="0.25">
      <c r="A354" s="84" t="str">
        <f>IF(I353="","",IF(A353&gt;=Paskola_SK!$D$7*p,"",A353+1))</f>
        <v/>
      </c>
      <c r="B354" s="83" t="str">
        <f>IF(A354="","",IF(p=52,B353+7,IF(p=26,B353+14,IF(p=24,IF(MOD(A354,2)=0,EDATE(Paskola_SK!$D$8,A354/2),B353+14),IF(DAY(DATE(YEAR(Paskola_SK!$D$8),MONTH(Paskola_SK!$D$8)+(A354-1)*(12/p),DAY(Paskola_SK!$D$8)))&lt;&gt;DAY(Paskola_SK!$D$8),DATE(YEAR(Paskola_SK!$D$8),MONTH(Paskola_SK!$D$8)+A354*(12/p)+1,0),DATE(YEAR(Paskola_SK!$D$8),MONTH(Paskola_SK!$D$8)+A354*(12/p),DAY(Paskola_SK!$D$8)))))))</f>
        <v/>
      </c>
      <c r="C354" s="82" t="str">
        <f t="shared" si="15"/>
        <v/>
      </c>
      <c r="D354" s="82" t="str">
        <f t="shared" si="16"/>
        <v/>
      </c>
      <c r="E354" s="82" t="str">
        <f>IF(A354="","",A+SUM($D$2:D353))</f>
        <v/>
      </c>
      <c r="F354" s="82" t="str">
        <f>IF(A354="","",SUM(D$1:D354)+PV)</f>
        <v/>
      </c>
      <c r="G354" s="82" t="str">
        <f>IF(A354="","",IF(Paskola_SK!$D$9=Paskola_VP!$A$10,I353*( (1+rate)^(B354-B353)-1 ),I353*rate))</f>
        <v/>
      </c>
      <c r="H354" s="82" t="str">
        <f>IF(D354="","",SUM(G$1:G354))</f>
        <v/>
      </c>
      <c r="I354" s="82" t="str">
        <f t="shared" si="17"/>
        <v/>
      </c>
    </row>
    <row r="355" spans="1:9" x14ac:dyDescent="0.25">
      <c r="A355" s="84" t="str">
        <f>IF(I354="","",IF(A354&gt;=Paskola_SK!$D$7*p,"",A354+1))</f>
        <v/>
      </c>
      <c r="B355" s="83" t="str">
        <f>IF(A355="","",IF(p=52,B354+7,IF(p=26,B354+14,IF(p=24,IF(MOD(A355,2)=0,EDATE(Paskola_SK!$D$8,A355/2),B354+14),IF(DAY(DATE(YEAR(Paskola_SK!$D$8),MONTH(Paskola_SK!$D$8)+(A355-1)*(12/p),DAY(Paskola_SK!$D$8)))&lt;&gt;DAY(Paskola_SK!$D$8),DATE(YEAR(Paskola_SK!$D$8),MONTH(Paskola_SK!$D$8)+A355*(12/p)+1,0),DATE(YEAR(Paskola_SK!$D$8),MONTH(Paskola_SK!$D$8)+A355*(12/p),DAY(Paskola_SK!$D$8)))))))</f>
        <v/>
      </c>
      <c r="C355" s="82" t="str">
        <f t="shared" si="15"/>
        <v/>
      </c>
      <c r="D355" s="82" t="str">
        <f t="shared" si="16"/>
        <v/>
      </c>
      <c r="E355" s="82" t="str">
        <f>IF(A355="","",A+SUM($D$2:D354))</f>
        <v/>
      </c>
      <c r="F355" s="82" t="str">
        <f>IF(A355="","",SUM(D$1:D355)+PV)</f>
        <v/>
      </c>
      <c r="G355" s="82" t="str">
        <f>IF(A355="","",IF(Paskola_SK!$D$9=Paskola_VP!$A$10,I354*( (1+rate)^(B355-B354)-1 ),I354*rate))</f>
        <v/>
      </c>
      <c r="H355" s="82" t="str">
        <f>IF(D355="","",SUM(G$1:G355))</f>
        <v/>
      </c>
      <c r="I355" s="82" t="str">
        <f t="shared" si="17"/>
        <v/>
      </c>
    </row>
    <row r="356" spans="1:9" x14ac:dyDescent="0.25">
      <c r="A356" s="84" t="str">
        <f>IF(I355="","",IF(A355&gt;=Paskola_SK!$D$7*p,"",A355+1))</f>
        <v/>
      </c>
      <c r="B356" s="83" t="str">
        <f>IF(A356="","",IF(p=52,B355+7,IF(p=26,B355+14,IF(p=24,IF(MOD(A356,2)=0,EDATE(Paskola_SK!$D$8,A356/2),B355+14),IF(DAY(DATE(YEAR(Paskola_SK!$D$8),MONTH(Paskola_SK!$D$8)+(A356-1)*(12/p),DAY(Paskola_SK!$D$8)))&lt;&gt;DAY(Paskola_SK!$D$8),DATE(YEAR(Paskola_SK!$D$8),MONTH(Paskola_SK!$D$8)+A356*(12/p)+1,0),DATE(YEAR(Paskola_SK!$D$8),MONTH(Paskola_SK!$D$8)+A356*(12/p),DAY(Paskola_SK!$D$8)))))))</f>
        <v/>
      </c>
      <c r="C356" s="82" t="str">
        <f t="shared" si="15"/>
        <v/>
      </c>
      <c r="D356" s="82" t="str">
        <f t="shared" si="16"/>
        <v/>
      </c>
      <c r="E356" s="82" t="str">
        <f>IF(A356="","",A+SUM($D$2:D355))</f>
        <v/>
      </c>
      <c r="F356" s="82" t="str">
        <f>IF(A356="","",SUM(D$1:D356)+PV)</f>
        <v/>
      </c>
      <c r="G356" s="82" t="str">
        <f>IF(A356="","",IF(Paskola_SK!$D$9=Paskola_VP!$A$10,I355*( (1+rate)^(B356-B355)-1 ),I355*rate))</f>
        <v/>
      </c>
      <c r="H356" s="82" t="str">
        <f>IF(D356="","",SUM(G$1:G356))</f>
        <v/>
      </c>
      <c r="I356" s="82" t="str">
        <f t="shared" si="17"/>
        <v/>
      </c>
    </row>
    <row r="357" spans="1:9" x14ac:dyDescent="0.25">
      <c r="A357" s="84" t="str">
        <f>IF(I356="","",IF(A356&gt;=Paskola_SK!$D$7*p,"",A356+1))</f>
        <v/>
      </c>
      <c r="B357" s="83" t="str">
        <f>IF(A357="","",IF(p=52,B356+7,IF(p=26,B356+14,IF(p=24,IF(MOD(A357,2)=0,EDATE(Paskola_SK!$D$8,A357/2),B356+14),IF(DAY(DATE(YEAR(Paskola_SK!$D$8),MONTH(Paskola_SK!$D$8)+(A357-1)*(12/p),DAY(Paskola_SK!$D$8)))&lt;&gt;DAY(Paskola_SK!$D$8),DATE(YEAR(Paskola_SK!$D$8),MONTH(Paskola_SK!$D$8)+A357*(12/p)+1,0),DATE(YEAR(Paskola_SK!$D$8),MONTH(Paskola_SK!$D$8)+A357*(12/p),DAY(Paskola_SK!$D$8)))))))</f>
        <v/>
      </c>
      <c r="C357" s="82" t="str">
        <f t="shared" si="15"/>
        <v/>
      </c>
      <c r="D357" s="82" t="str">
        <f t="shared" si="16"/>
        <v/>
      </c>
      <c r="E357" s="82" t="str">
        <f>IF(A357="","",A+SUM($D$2:D356))</f>
        <v/>
      </c>
      <c r="F357" s="82" t="str">
        <f>IF(A357="","",SUM(D$1:D357)+PV)</f>
        <v/>
      </c>
      <c r="G357" s="82" t="str">
        <f>IF(A357="","",IF(Paskola_SK!$D$9=Paskola_VP!$A$10,I356*( (1+rate)^(B357-B356)-1 ),I356*rate))</f>
        <v/>
      </c>
      <c r="H357" s="82" t="str">
        <f>IF(D357="","",SUM(G$1:G357))</f>
        <v/>
      </c>
      <c r="I357" s="82" t="str">
        <f t="shared" si="17"/>
        <v/>
      </c>
    </row>
    <row r="358" spans="1:9" x14ac:dyDescent="0.25">
      <c r="A358" s="84" t="str">
        <f>IF(I357="","",IF(A357&gt;=Paskola_SK!$D$7*p,"",A357+1))</f>
        <v/>
      </c>
      <c r="B358" s="83" t="str">
        <f>IF(A358="","",IF(p=52,B357+7,IF(p=26,B357+14,IF(p=24,IF(MOD(A358,2)=0,EDATE(Paskola_SK!$D$8,A358/2),B357+14),IF(DAY(DATE(YEAR(Paskola_SK!$D$8),MONTH(Paskola_SK!$D$8)+(A358-1)*(12/p),DAY(Paskola_SK!$D$8)))&lt;&gt;DAY(Paskola_SK!$D$8),DATE(YEAR(Paskola_SK!$D$8),MONTH(Paskola_SK!$D$8)+A358*(12/p)+1,0),DATE(YEAR(Paskola_SK!$D$8),MONTH(Paskola_SK!$D$8)+A358*(12/p),DAY(Paskola_SK!$D$8)))))))</f>
        <v/>
      </c>
      <c r="C358" s="82" t="str">
        <f t="shared" si="15"/>
        <v/>
      </c>
      <c r="D358" s="82" t="str">
        <f t="shared" si="16"/>
        <v/>
      </c>
      <c r="E358" s="82" t="str">
        <f>IF(A358="","",A+SUM($D$2:D357))</f>
        <v/>
      </c>
      <c r="F358" s="82" t="str">
        <f>IF(A358="","",SUM(D$1:D358)+PV)</f>
        <v/>
      </c>
      <c r="G358" s="82" t="str">
        <f>IF(A358="","",IF(Paskola_SK!$D$9=Paskola_VP!$A$10,I357*( (1+rate)^(B358-B357)-1 ),I357*rate))</f>
        <v/>
      </c>
      <c r="H358" s="82" t="str">
        <f>IF(D358="","",SUM(G$1:G358))</f>
        <v/>
      </c>
      <c r="I358" s="82" t="str">
        <f t="shared" si="17"/>
        <v/>
      </c>
    </row>
    <row r="359" spans="1:9" x14ac:dyDescent="0.25">
      <c r="A359" s="84" t="str">
        <f>IF(I358="","",IF(A358&gt;=Paskola_SK!$D$7*p,"",A358+1))</f>
        <v/>
      </c>
      <c r="B359" s="83" t="str">
        <f>IF(A359="","",IF(p=52,B358+7,IF(p=26,B358+14,IF(p=24,IF(MOD(A359,2)=0,EDATE(Paskola_SK!$D$8,A359/2),B358+14),IF(DAY(DATE(YEAR(Paskola_SK!$D$8),MONTH(Paskola_SK!$D$8)+(A359-1)*(12/p),DAY(Paskola_SK!$D$8)))&lt;&gt;DAY(Paskola_SK!$D$8),DATE(YEAR(Paskola_SK!$D$8),MONTH(Paskola_SK!$D$8)+A359*(12/p)+1,0),DATE(YEAR(Paskola_SK!$D$8),MONTH(Paskola_SK!$D$8)+A359*(12/p),DAY(Paskola_SK!$D$8)))))))</f>
        <v/>
      </c>
      <c r="C359" s="82" t="str">
        <f t="shared" si="15"/>
        <v/>
      </c>
      <c r="D359" s="82" t="str">
        <f t="shared" si="16"/>
        <v/>
      </c>
      <c r="E359" s="82" t="str">
        <f>IF(A359="","",A+SUM($D$2:D358))</f>
        <v/>
      </c>
      <c r="F359" s="82" t="str">
        <f>IF(A359="","",SUM(D$1:D359)+PV)</f>
        <v/>
      </c>
      <c r="G359" s="82" t="str">
        <f>IF(A359="","",IF(Paskola_SK!$D$9=Paskola_VP!$A$10,I358*( (1+rate)^(B359-B358)-1 ),I358*rate))</f>
        <v/>
      </c>
      <c r="H359" s="82" t="str">
        <f>IF(D359="","",SUM(G$1:G359))</f>
        <v/>
      </c>
      <c r="I359" s="82" t="str">
        <f t="shared" si="17"/>
        <v/>
      </c>
    </row>
    <row r="360" spans="1:9" x14ac:dyDescent="0.25">
      <c r="A360" s="84" t="str">
        <f>IF(I359="","",IF(A359&gt;=Paskola_SK!$D$7*p,"",A359+1))</f>
        <v/>
      </c>
      <c r="B360" s="83" t="str">
        <f>IF(A360="","",IF(p=52,B359+7,IF(p=26,B359+14,IF(p=24,IF(MOD(A360,2)=0,EDATE(Paskola_SK!$D$8,A360/2),B359+14),IF(DAY(DATE(YEAR(Paskola_SK!$D$8),MONTH(Paskola_SK!$D$8)+(A360-1)*(12/p),DAY(Paskola_SK!$D$8)))&lt;&gt;DAY(Paskola_SK!$D$8),DATE(YEAR(Paskola_SK!$D$8),MONTH(Paskola_SK!$D$8)+A360*(12/p)+1,0),DATE(YEAR(Paskola_SK!$D$8),MONTH(Paskola_SK!$D$8)+A360*(12/p),DAY(Paskola_SK!$D$8)))))))</f>
        <v/>
      </c>
      <c r="C360" s="82" t="str">
        <f t="shared" si="15"/>
        <v/>
      </c>
      <c r="D360" s="82" t="str">
        <f t="shared" si="16"/>
        <v/>
      </c>
      <c r="E360" s="82" t="str">
        <f>IF(A360="","",A+SUM($D$2:D359))</f>
        <v/>
      </c>
      <c r="F360" s="82" t="str">
        <f>IF(A360="","",SUM(D$1:D360)+PV)</f>
        <v/>
      </c>
      <c r="G360" s="82" t="str">
        <f>IF(A360="","",IF(Paskola_SK!$D$9=Paskola_VP!$A$10,I359*( (1+rate)^(B360-B359)-1 ),I359*rate))</f>
        <v/>
      </c>
      <c r="H360" s="82" t="str">
        <f>IF(D360="","",SUM(G$1:G360))</f>
        <v/>
      </c>
      <c r="I360" s="82" t="str">
        <f t="shared" si="17"/>
        <v/>
      </c>
    </row>
    <row r="361" spans="1:9" x14ac:dyDescent="0.25">
      <c r="A361" s="84" t="str">
        <f>IF(I360="","",IF(A360&gt;=Paskola_SK!$D$7*p,"",A360+1))</f>
        <v/>
      </c>
      <c r="B361" s="83" t="str">
        <f>IF(A361="","",IF(p=52,B360+7,IF(p=26,B360+14,IF(p=24,IF(MOD(A361,2)=0,EDATE(Paskola_SK!$D$8,A361/2),B360+14),IF(DAY(DATE(YEAR(Paskola_SK!$D$8),MONTH(Paskola_SK!$D$8)+(A361-1)*(12/p),DAY(Paskola_SK!$D$8)))&lt;&gt;DAY(Paskola_SK!$D$8),DATE(YEAR(Paskola_SK!$D$8),MONTH(Paskola_SK!$D$8)+A361*(12/p)+1,0),DATE(YEAR(Paskola_SK!$D$8),MONTH(Paskola_SK!$D$8)+A361*(12/p),DAY(Paskola_SK!$D$8)))))))</f>
        <v/>
      </c>
      <c r="C361" s="82" t="str">
        <f t="shared" si="15"/>
        <v/>
      </c>
      <c r="D361" s="82" t="str">
        <f t="shared" si="16"/>
        <v/>
      </c>
      <c r="E361" s="82" t="str">
        <f>IF(A361="","",A+SUM($D$2:D360))</f>
        <v/>
      </c>
      <c r="F361" s="82" t="str">
        <f>IF(A361="","",SUM(D$1:D361)+PV)</f>
        <v/>
      </c>
      <c r="G361" s="82" t="str">
        <f>IF(A361="","",IF(Paskola_SK!$D$9=Paskola_VP!$A$10,I360*( (1+rate)^(B361-B360)-1 ),I360*rate))</f>
        <v/>
      </c>
      <c r="H361" s="82" t="str">
        <f>IF(D361="","",SUM(G$1:G361))</f>
        <v/>
      </c>
      <c r="I361" s="82" t="str">
        <f t="shared" si="17"/>
        <v/>
      </c>
    </row>
    <row r="362" spans="1:9" x14ac:dyDescent="0.25">
      <c r="A362" s="84" t="str">
        <f>IF(I361="","",IF(A361&gt;=Paskola_SK!$D$7*p,"",A361+1))</f>
        <v/>
      </c>
      <c r="B362" s="83" t="str">
        <f>IF(A362="","",IF(p=52,B361+7,IF(p=26,B361+14,IF(p=24,IF(MOD(A362,2)=0,EDATE(Paskola_SK!$D$8,A362/2),B361+14),IF(DAY(DATE(YEAR(Paskola_SK!$D$8),MONTH(Paskola_SK!$D$8)+(A362-1)*(12/p),DAY(Paskola_SK!$D$8)))&lt;&gt;DAY(Paskola_SK!$D$8),DATE(YEAR(Paskola_SK!$D$8),MONTH(Paskola_SK!$D$8)+A362*(12/p)+1,0),DATE(YEAR(Paskola_SK!$D$8),MONTH(Paskola_SK!$D$8)+A362*(12/p),DAY(Paskola_SK!$D$8)))))))</f>
        <v/>
      </c>
      <c r="C362" s="82" t="str">
        <f t="shared" si="15"/>
        <v/>
      </c>
      <c r="D362" s="82" t="str">
        <f t="shared" si="16"/>
        <v/>
      </c>
      <c r="E362" s="82" t="str">
        <f>IF(A362="","",A+SUM($D$2:D361))</f>
        <v/>
      </c>
      <c r="F362" s="82" t="str">
        <f>IF(A362="","",SUM(D$1:D362)+PV)</f>
        <v/>
      </c>
      <c r="G362" s="82" t="str">
        <f>IF(A362="","",IF(Paskola_SK!$D$9=Paskola_VP!$A$10,I361*( (1+rate)^(B362-B361)-1 ),I361*rate))</f>
        <v/>
      </c>
      <c r="H362" s="82" t="str">
        <f>IF(D362="","",SUM(G$1:G362))</f>
        <v/>
      </c>
      <c r="I362" s="82" t="str">
        <f t="shared" si="17"/>
        <v/>
      </c>
    </row>
    <row r="363" spans="1:9" x14ac:dyDescent="0.25">
      <c r="A363" s="84" t="str">
        <f>IF(I362="","",IF(A362&gt;=Paskola_SK!$D$7*p,"",A362+1))</f>
        <v/>
      </c>
      <c r="B363" s="83" t="str">
        <f>IF(A363="","",IF(p=52,B362+7,IF(p=26,B362+14,IF(p=24,IF(MOD(A363,2)=0,EDATE(Paskola_SK!$D$8,A363/2),B362+14),IF(DAY(DATE(YEAR(Paskola_SK!$D$8),MONTH(Paskola_SK!$D$8)+(A363-1)*(12/p),DAY(Paskola_SK!$D$8)))&lt;&gt;DAY(Paskola_SK!$D$8),DATE(YEAR(Paskola_SK!$D$8),MONTH(Paskola_SK!$D$8)+A363*(12/p)+1,0),DATE(YEAR(Paskola_SK!$D$8),MONTH(Paskola_SK!$D$8)+A363*(12/p),DAY(Paskola_SK!$D$8)))))))</f>
        <v/>
      </c>
      <c r="C363" s="82" t="str">
        <f t="shared" si="15"/>
        <v/>
      </c>
      <c r="D363" s="82" t="str">
        <f t="shared" si="16"/>
        <v/>
      </c>
      <c r="E363" s="82" t="str">
        <f>IF(A363="","",A+SUM($D$2:D362))</f>
        <v/>
      </c>
      <c r="F363" s="82" t="str">
        <f>IF(A363="","",SUM(D$1:D363)+PV)</f>
        <v/>
      </c>
      <c r="G363" s="82" t="str">
        <f>IF(A363="","",IF(Paskola_SK!$D$9=Paskola_VP!$A$10,I362*( (1+rate)^(B363-B362)-1 ),I362*rate))</f>
        <v/>
      </c>
      <c r="H363" s="82" t="str">
        <f>IF(D363="","",SUM(G$1:G363))</f>
        <v/>
      </c>
      <c r="I363" s="82" t="str">
        <f t="shared" si="17"/>
        <v/>
      </c>
    </row>
    <row r="364" spans="1:9" x14ac:dyDescent="0.25">
      <c r="A364" s="84" t="str">
        <f>IF(I363="","",IF(A363&gt;=Paskola_SK!$D$7*p,"",A363+1))</f>
        <v/>
      </c>
      <c r="B364" s="83" t="str">
        <f>IF(A364="","",IF(p=52,B363+7,IF(p=26,B363+14,IF(p=24,IF(MOD(A364,2)=0,EDATE(Paskola_SK!$D$8,A364/2),B363+14),IF(DAY(DATE(YEAR(Paskola_SK!$D$8),MONTH(Paskola_SK!$D$8)+(A364-1)*(12/p),DAY(Paskola_SK!$D$8)))&lt;&gt;DAY(Paskola_SK!$D$8),DATE(YEAR(Paskola_SK!$D$8),MONTH(Paskola_SK!$D$8)+A364*(12/p)+1,0),DATE(YEAR(Paskola_SK!$D$8),MONTH(Paskola_SK!$D$8)+A364*(12/p),DAY(Paskola_SK!$D$8)))))))</f>
        <v/>
      </c>
      <c r="C364" s="82" t="str">
        <f t="shared" si="15"/>
        <v/>
      </c>
      <c r="D364" s="82" t="str">
        <f t="shared" si="16"/>
        <v/>
      </c>
      <c r="E364" s="82" t="str">
        <f>IF(A364="","",A+SUM($D$2:D363))</f>
        <v/>
      </c>
      <c r="F364" s="82" t="str">
        <f>IF(A364="","",SUM(D$1:D364)+PV)</f>
        <v/>
      </c>
      <c r="G364" s="82" t="str">
        <f>IF(A364="","",IF(Paskola_SK!$D$9=Paskola_VP!$A$10,I363*( (1+rate)^(B364-B363)-1 ),I363*rate))</f>
        <v/>
      </c>
      <c r="H364" s="82" t="str">
        <f>IF(D364="","",SUM(G$1:G364))</f>
        <v/>
      </c>
      <c r="I364" s="82" t="str">
        <f t="shared" si="17"/>
        <v/>
      </c>
    </row>
    <row r="365" spans="1:9" x14ac:dyDescent="0.25">
      <c r="A365" s="84" t="str">
        <f>IF(I364="","",IF(A364&gt;=Paskola_SK!$D$7*p,"",A364+1))</f>
        <v/>
      </c>
      <c r="B365" s="83" t="str">
        <f>IF(A365="","",IF(p=52,B364+7,IF(p=26,B364+14,IF(p=24,IF(MOD(A365,2)=0,EDATE(Paskola_SK!$D$8,A365/2),B364+14),IF(DAY(DATE(YEAR(Paskola_SK!$D$8),MONTH(Paskola_SK!$D$8)+(A365-1)*(12/p),DAY(Paskola_SK!$D$8)))&lt;&gt;DAY(Paskola_SK!$D$8),DATE(YEAR(Paskola_SK!$D$8),MONTH(Paskola_SK!$D$8)+A365*(12/p)+1,0),DATE(YEAR(Paskola_SK!$D$8),MONTH(Paskola_SK!$D$8)+A365*(12/p),DAY(Paskola_SK!$D$8)))))))</f>
        <v/>
      </c>
      <c r="C365" s="82" t="str">
        <f t="shared" si="15"/>
        <v/>
      </c>
      <c r="D365" s="82" t="str">
        <f t="shared" si="16"/>
        <v/>
      </c>
      <c r="E365" s="82" t="str">
        <f>IF(A365="","",A+SUM($D$2:D364))</f>
        <v/>
      </c>
      <c r="F365" s="82" t="str">
        <f>IF(A365="","",SUM(D$1:D365)+PV)</f>
        <v/>
      </c>
      <c r="G365" s="82" t="str">
        <f>IF(A365="","",IF(Paskola_SK!$D$9=Paskola_VP!$A$10,I364*( (1+rate)^(B365-B364)-1 ),I364*rate))</f>
        <v/>
      </c>
      <c r="H365" s="82" t="str">
        <f>IF(D365="","",SUM(G$1:G365))</f>
        <v/>
      </c>
      <c r="I365" s="82" t="str">
        <f t="shared" si="17"/>
        <v/>
      </c>
    </row>
    <row r="366" spans="1:9" x14ac:dyDescent="0.25">
      <c r="A366" s="84" t="str">
        <f>IF(I365="","",IF(A365&gt;=Paskola_SK!$D$7*p,"",A365+1))</f>
        <v/>
      </c>
      <c r="B366" s="83" t="str">
        <f>IF(A366="","",IF(p=52,B365+7,IF(p=26,B365+14,IF(p=24,IF(MOD(A366,2)=0,EDATE(Paskola_SK!$D$8,A366/2),B365+14),IF(DAY(DATE(YEAR(Paskola_SK!$D$8),MONTH(Paskola_SK!$D$8)+(A366-1)*(12/p),DAY(Paskola_SK!$D$8)))&lt;&gt;DAY(Paskola_SK!$D$8),DATE(YEAR(Paskola_SK!$D$8),MONTH(Paskola_SK!$D$8)+A366*(12/p)+1,0),DATE(YEAR(Paskola_SK!$D$8),MONTH(Paskola_SK!$D$8)+A366*(12/p),DAY(Paskola_SK!$D$8)))))))</f>
        <v/>
      </c>
      <c r="C366" s="82" t="str">
        <f t="shared" si="15"/>
        <v/>
      </c>
      <c r="D366" s="82" t="str">
        <f t="shared" si="16"/>
        <v/>
      </c>
      <c r="E366" s="82" t="str">
        <f>IF(A366="","",A+SUM($D$2:D365))</f>
        <v/>
      </c>
      <c r="F366" s="82" t="str">
        <f>IF(A366="","",SUM(D$1:D366)+PV)</f>
        <v/>
      </c>
      <c r="G366" s="82" t="str">
        <f>IF(A366="","",IF(Paskola_SK!$D$9=Paskola_VP!$A$10,I365*( (1+rate)^(B366-B365)-1 ),I365*rate))</f>
        <v/>
      </c>
      <c r="H366" s="82" t="str">
        <f>IF(D366="","",SUM(G$1:G366))</f>
        <v/>
      </c>
      <c r="I366" s="82" t="str">
        <f t="shared" si="17"/>
        <v/>
      </c>
    </row>
    <row r="367" spans="1:9" x14ac:dyDescent="0.25">
      <c r="A367" s="84" t="str">
        <f>IF(I366="","",IF(A366&gt;=Paskola_SK!$D$7*p,"",A366+1))</f>
        <v/>
      </c>
      <c r="B367" s="83" t="str">
        <f>IF(A367="","",IF(p=52,B366+7,IF(p=26,B366+14,IF(p=24,IF(MOD(A367,2)=0,EDATE(Paskola_SK!$D$8,A367/2),B366+14),IF(DAY(DATE(YEAR(Paskola_SK!$D$8),MONTH(Paskola_SK!$D$8)+(A367-1)*(12/p),DAY(Paskola_SK!$D$8)))&lt;&gt;DAY(Paskola_SK!$D$8),DATE(YEAR(Paskola_SK!$D$8),MONTH(Paskola_SK!$D$8)+A367*(12/p)+1,0),DATE(YEAR(Paskola_SK!$D$8),MONTH(Paskola_SK!$D$8)+A367*(12/p),DAY(Paskola_SK!$D$8)))))))</f>
        <v/>
      </c>
      <c r="C367" s="82" t="str">
        <f t="shared" si="15"/>
        <v/>
      </c>
      <c r="D367" s="82" t="str">
        <f t="shared" si="16"/>
        <v/>
      </c>
      <c r="E367" s="82" t="str">
        <f>IF(A367="","",A+SUM($D$2:D366))</f>
        <v/>
      </c>
      <c r="F367" s="82" t="str">
        <f>IF(A367="","",SUM(D$1:D367)+PV)</f>
        <v/>
      </c>
      <c r="G367" s="82" t="str">
        <f>IF(A367="","",IF(Paskola_SK!$D$9=Paskola_VP!$A$10,I366*( (1+rate)^(B367-B366)-1 ),I366*rate))</f>
        <v/>
      </c>
      <c r="H367" s="82" t="str">
        <f>IF(D367="","",SUM(G$1:G367))</f>
        <v/>
      </c>
      <c r="I367" s="82" t="str">
        <f t="shared" si="17"/>
        <v/>
      </c>
    </row>
    <row r="368" spans="1:9" x14ac:dyDescent="0.25">
      <c r="A368" s="84" t="str">
        <f>IF(I367="","",IF(A367&gt;=Paskola_SK!$D$7*p,"",A367+1))</f>
        <v/>
      </c>
      <c r="B368" s="83" t="str">
        <f>IF(A368="","",IF(p=52,B367+7,IF(p=26,B367+14,IF(p=24,IF(MOD(A368,2)=0,EDATE(Paskola_SK!$D$8,A368/2),B367+14),IF(DAY(DATE(YEAR(Paskola_SK!$D$8),MONTH(Paskola_SK!$D$8)+(A368-1)*(12/p),DAY(Paskola_SK!$D$8)))&lt;&gt;DAY(Paskola_SK!$D$8),DATE(YEAR(Paskola_SK!$D$8),MONTH(Paskola_SK!$D$8)+A368*(12/p)+1,0),DATE(YEAR(Paskola_SK!$D$8),MONTH(Paskola_SK!$D$8)+A368*(12/p),DAY(Paskola_SK!$D$8)))))))</f>
        <v/>
      </c>
      <c r="C368" s="82" t="str">
        <f t="shared" si="15"/>
        <v/>
      </c>
      <c r="D368" s="82" t="str">
        <f t="shared" si="16"/>
        <v/>
      </c>
      <c r="E368" s="82" t="str">
        <f>IF(A368="","",A+SUM($D$2:D367))</f>
        <v/>
      </c>
      <c r="F368" s="82" t="str">
        <f>IF(A368="","",SUM(D$1:D368)+PV)</f>
        <v/>
      </c>
      <c r="G368" s="82" t="str">
        <f>IF(A368="","",IF(Paskola_SK!$D$9=Paskola_VP!$A$10,I367*( (1+rate)^(B368-B367)-1 ),I367*rate))</f>
        <v/>
      </c>
      <c r="H368" s="82" t="str">
        <f>IF(D368="","",SUM(G$1:G368))</f>
        <v/>
      </c>
      <c r="I368" s="82" t="str">
        <f t="shared" si="17"/>
        <v/>
      </c>
    </row>
    <row r="369" spans="1:9" x14ac:dyDescent="0.25">
      <c r="A369" s="84" t="str">
        <f>IF(I368="","",IF(A368&gt;=Paskola_SK!$D$7*p,"",A368+1))</f>
        <v/>
      </c>
      <c r="B369" s="83" t="str">
        <f>IF(A369="","",IF(p=52,B368+7,IF(p=26,B368+14,IF(p=24,IF(MOD(A369,2)=0,EDATE(Paskola_SK!$D$8,A369/2),B368+14),IF(DAY(DATE(YEAR(Paskola_SK!$D$8),MONTH(Paskola_SK!$D$8)+(A369-1)*(12/p),DAY(Paskola_SK!$D$8)))&lt;&gt;DAY(Paskola_SK!$D$8),DATE(YEAR(Paskola_SK!$D$8),MONTH(Paskola_SK!$D$8)+A369*(12/p)+1,0),DATE(YEAR(Paskola_SK!$D$8),MONTH(Paskola_SK!$D$8)+A369*(12/p),DAY(Paskola_SK!$D$8)))))))</f>
        <v/>
      </c>
      <c r="C369" s="82" t="str">
        <f t="shared" si="15"/>
        <v/>
      </c>
      <c r="D369" s="82" t="str">
        <f t="shared" si="16"/>
        <v/>
      </c>
      <c r="E369" s="82" t="str">
        <f>IF(A369="","",A+SUM($D$2:D368))</f>
        <v/>
      </c>
      <c r="F369" s="82" t="str">
        <f>IF(A369="","",SUM(D$1:D369)+PV)</f>
        <v/>
      </c>
      <c r="G369" s="82" t="str">
        <f>IF(A369="","",IF(Paskola_SK!$D$9=Paskola_VP!$A$10,I368*( (1+rate)^(B369-B368)-1 ),I368*rate))</f>
        <v/>
      </c>
      <c r="H369" s="82" t="str">
        <f>IF(D369="","",SUM(G$1:G369))</f>
        <v/>
      </c>
      <c r="I369" s="82" t="str">
        <f t="shared" si="17"/>
        <v/>
      </c>
    </row>
    <row r="370" spans="1:9" x14ac:dyDescent="0.25">
      <c r="A370" s="84" t="str">
        <f>IF(I369="","",IF(A369&gt;=Paskola_SK!$D$7*p,"",A369+1))</f>
        <v/>
      </c>
      <c r="B370" s="83" t="str">
        <f>IF(A370="","",IF(p=52,B369+7,IF(p=26,B369+14,IF(p=24,IF(MOD(A370,2)=0,EDATE(Paskola_SK!$D$8,A370/2),B369+14),IF(DAY(DATE(YEAR(Paskola_SK!$D$8),MONTH(Paskola_SK!$D$8)+(A370-1)*(12/p),DAY(Paskola_SK!$D$8)))&lt;&gt;DAY(Paskola_SK!$D$8),DATE(YEAR(Paskola_SK!$D$8),MONTH(Paskola_SK!$D$8)+A370*(12/p)+1,0),DATE(YEAR(Paskola_SK!$D$8),MONTH(Paskola_SK!$D$8)+A370*(12/p),DAY(Paskola_SK!$D$8)))))))</f>
        <v/>
      </c>
      <c r="C370" s="82" t="str">
        <f t="shared" si="15"/>
        <v/>
      </c>
      <c r="D370" s="82" t="str">
        <f t="shared" si="16"/>
        <v/>
      </c>
      <c r="E370" s="82" t="str">
        <f>IF(A370="","",A+SUM($D$2:D369))</f>
        <v/>
      </c>
      <c r="F370" s="82" t="str">
        <f>IF(A370="","",SUM(D$1:D370)+PV)</f>
        <v/>
      </c>
      <c r="G370" s="82" t="str">
        <f>IF(A370="","",IF(Paskola_SK!$D$9=Paskola_VP!$A$10,I369*( (1+rate)^(B370-B369)-1 ),I369*rate))</f>
        <v/>
      </c>
      <c r="H370" s="82" t="str">
        <f>IF(D370="","",SUM(G$1:G370))</f>
        <v/>
      </c>
      <c r="I370" s="82" t="str">
        <f t="shared" si="17"/>
        <v/>
      </c>
    </row>
    <row r="371" spans="1:9" x14ac:dyDescent="0.25">
      <c r="A371" s="84" t="str">
        <f>IF(I370="","",IF(A370&gt;=Paskola_SK!$D$7*p,"",A370+1))</f>
        <v/>
      </c>
      <c r="B371" s="83" t="str">
        <f>IF(A371="","",IF(p=52,B370+7,IF(p=26,B370+14,IF(p=24,IF(MOD(A371,2)=0,EDATE(Paskola_SK!$D$8,A371/2),B370+14),IF(DAY(DATE(YEAR(Paskola_SK!$D$8),MONTH(Paskola_SK!$D$8)+(A371-1)*(12/p),DAY(Paskola_SK!$D$8)))&lt;&gt;DAY(Paskola_SK!$D$8),DATE(YEAR(Paskola_SK!$D$8),MONTH(Paskola_SK!$D$8)+A371*(12/p)+1,0),DATE(YEAR(Paskola_SK!$D$8),MONTH(Paskola_SK!$D$8)+A371*(12/p),DAY(Paskola_SK!$D$8)))))))</f>
        <v/>
      </c>
      <c r="C371" s="82" t="str">
        <f t="shared" si="15"/>
        <v/>
      </c>
      <c r="D371" s="82" t="str">
        <f t="shared" si="16"/>
        <v/>
      </c>
      <c r="E371" s="82" t="str">
        <f>IF(A371="","",A+SUM($D$2:D370))</f>
        <v/>
      </c>
      <c r="F371" s="82" t="str">
        <f>IF(A371="","",SUM(D$1:D371)+PV)</f>
        <v/>
      </c>
      <c r="G371" s="82" t="str">
        <f>IF(A371="","",IF(Paskola_SK!$D$9=Paskola_VP!$A$10,I370*( (1+rate)^(B371-B370)-1 ),I370*rate))</f>
        <v/>
      </c>
      <c r="H371" s="82" t="str">
        <f>IF(D371="","",SUM(G$1:G371))</f>
        <v/>
      </c>
      <c r="I371" s="82" t="str">
        <f t="shared" si="17"/>
        <v/>
      </c>
    </row>
    <row r="372" spans="1:9" x14ac:dyDescent="0.25">
      <c r="A372" s="84" t="str">
        <f>IF(I371="","",IF(A371&gt;=Paskola_SK!$D$7*p,"",A371+1))</f>
        <v/>
      </c>
      <c r="B372" s="83" t="str">
        <f>IF(A372="","",IF(p=52,B371+7,IF(p=26,B371+14,IF(p=24,IF(MOD(A372,2)=0,EDATE(Paskola_SK!$D$8,A372/2),B371+14),IF(DAY(DATE(YEAR(Paskola_SK!$D$8),MONTH(Paskola_SK!$D$8)+(A372-1)*(12/p),DAY(Paskola_SK!$D$8)))&lt;&gt;DAY(Paskola_SK!$D$8),DATE(YEAR(Paskola_SK!$D$8),MONTH(Paskola_SK!$D$8)+A372*(12/p)+1,0),DATE(YEAR(Paskola_SK!$D$8),MONTH(Paskola_SK!$D$8)+A372*(12/p),DAY(Paskola_SK!$D$8)))))))</f>
        <v/>
      </c>
      <c r="C372" s="82" t="str">
        <f t="shared" si="15"/>
        <v/>
      </c>
      <c r="D372" s="82" t="str">
        <f t="shared" si="16"/>
        <v/>
      </c>
      <c r="E372" s="82" t="str">
        <f>IF(A372="","",A+SUM($D$2:D371))</f>
        <v/>
      </c>
      <c r="F372" s="82" t="str">
        <f>IF(A372="","",SUM(D$1:D372)+PV)</f>
        <v/>
      </c>
      <c r="G372" s="82" t="str">
        <f>IF(A372="","",IF(Paskola_SK!$D$9=Paskola_VP!$A$10,I371*( (1+rate)^(B372-B371)-1 ),I371*rate))</f>
        <v/>
      </c>
      <c r="H372" s="82" t="str">
        <f>IF(D372="","",SUM(G$1:G372))</f>
        <v/>
      </c>
      <c r="I372" s="82" t="str">
        <f t="shared" si="17"/>
        <v/>
      </c>
    </row>
    <row r="373" spans="1:9" x14ac:dyDescent="0.25">
      <c r="A373" s="84" t="str">
        <f>IF(I372="","",IF(A372&gt;=Paskola_SK!$D$7*p,"",A372+1))</f>
        <v/>
      </c>
      <c r="B373" s="83" t="str">
        <f>IF(A373="","",IF(p=52,B372+7,IF(p=26,B372+14,IF(p=24,IF(MOD(A373,2)=0,EDATE(Paskola_SK!$D$8,A373/2),B372+14),IF(DAY(DATE(YEAR(Paskola_SK!$D$8),MONTH(Paskola_SK!$D$8)+(A373-1)*(12/p),DAY(Paskola_SK!$D$8)))&lt;&gt;DAY(Paskola_SK!$D$8),DATE(YEAR(Paskola_SK!$D$8),MONTH(Paskola_SK!$D$8)+A373*(12/p)+1,0),DATE(YEAR(Paskola_SK!$D$8),MONTH(Paskola_SK!$D$8)+A373*(12/p),DAY(Paskola_SK!$D$8)))))))</f>
        <v/>
      </c>
      <c r="C373" s="82" t="str">
        <f t="shared" si="15"/>
        <v/>
      </c>
      <c r="D373" s="82" t="str">
        <f t="shared" si="16"/>
        <v/>
      </c>
      <c r="E373" s="82" t="str">
        <f>IF(A373="","",A+SUM($D$2:D372))</f>
        <v/>
      </c>
      <c r="F373" s="82" t="str">
        <f>IF(A373="","",SUM(D$1:D373)+PV)</f>
        <v/>
      </c>
      <c r="G373" s="82" t="str">
        <f>IF(A373="","",IF(Paskola_SK!$D$9=Paskola_VP!$A$10,I372*( (1+rate)^(B373-B372)-1 ),I372*rate))</f>
        <v/>
      </c>
      <c r="H373" s="82" t="str">
        <f>IF(D373="","",SUM(G$1:G373))</f>
        <v/>
      </c>
      <c r="I373" s="82" t="str">
        <f t="shared" si="17"/>
        <v/>
      </c>
    </row>
    <row r="374" spans="1:9" x14ac:dyDescent="0.25">
      <c r="A374" s="84" t="str">
        <f>IF(I373="","",IF(A373&gt;=Paskola_SK!$D$7*p,"",A373+1))</f>
        <v/>
      </c>
      <c r="B374" s="83" t="str">
        <f>IF(A374="","",IF(p=52,B373+7,IF(p=26,B373+14,IF(p=24,IF(MOD(A374,2)=0,EDATE(Paskola_SK!$D$8,A374/2),B373+14),IF(DAY(DATE(YEAR(Paskola_SK!$D$8),MONTH(Paskola_SK!$D$8)+(A374-1)*(12/p),DAY(Paskola_SK!$D$8)))&lt;&gt;DAY(Paskola_SK!$D$8),DATE(YEAR(Paskola_SK!$D$8),MONTH(Paskola_SK!$D$8)+A374*(12/p)+1,0),DATE(YEAR(Paskola_SK!$D$8),MONTH(Paskola_SK!$D$8)+A374*(12/p),DAY(Paskola_SK!$D$8)))))))</f>
        <v/>
      </c>
      <c r="C374" s="82" t="str">
        <f t="shared" si="15"/>
        <v/>
      </c>
      <c r="D374" s="82" t="str">
        <f t="shared" si="16"/>
        <v/>
      </c>
      <c r="E374" s="82" t="str">
        <f>IF(A374="","",A+SUM($D$2:D373))</f>
        <v/>
      </c>
      <c r="F374" s="82" t="str">
        <f>IF(A374="","",SUM(D$1:D374)+PV)</f>
        <v/>
      </c>
      <c r="G374" s="82" t="str">
        <f>IF(A374="","",IF(Paskola_SK!$D$9=Paskola_VP!$A$10,I373*( (1+rate)^(B374-B373)-1 ),I373*rate))</f>
        <v/>
      </c>
      <c r="H374" s="82" t="str">
        <f>IF(D374="","",SUM(G$1:G374))</f>
        <v/>
      </c>
      <c r="I374" s="82" t="str">
        <f t="shared" si="17"/>
        <v/>
      </c>
    </row>
    <row r="375" spans="1:9" x14ac:dyDescent="0.25">
      <c r="A375" s="84" t="str">
        <f>IF(I374="","",IF(A374&gt;=Paskola_SK!$D$7*p,"",A374+1))</f>
        <v/>
      </c>
      <c r="B375" s="83" t="str">
        <f>IF(A375="","",IF(p=52,B374+7,IF(p=26,B374+14,IF(p=24,IF(MOD(A375,2)=0,EDATE(Paskola_SK!$D$8,A375/2),B374+14),IF(DAY(DATE(YEAR(Paskola_SK!$D$8),MONTH(Paskola_SK!$D$8)+(A375-1)*(12/p),DAY(Paskola_SK!$D$8)))&lt;&gt;DAY(Paskola_SK!$D$8),DATE(YEAR(Paskola_SK!$D$8),MONTH(Paskola_SK!$D$8)+A375*(12/p)+1,0),DATE(YEAR(Paskola_SK!$D$8),MONTH(Paskola_SK!$D$8)+A375*(12/p),DAY(Paskola_SK!$D$8)))))))</f>
        <v/>
      </c>
      <c r="C375" s="82" t="str">
        <f t="shared" si="15"/>
        <v/>
      </c>
      <c r="D375" s="82" t="str">
        <f t="shared" si="16"/>
        <v/>
      </c>
      <c r="E375" s="82" t="str">
        <f>IF(A375="","",A+SUM($D$2:D374))</f>
        <v/>
      </c>
      <c r="F375" s="82" t="str">
        <f>IF(A375="","",SUM(D$1:D375)+PV)</f>
        <v/>
      </c>
      <c r="G375" s="82" t="str">
        <f>IF(A375="","",IF(Paskola_SK!$D$9=Paskola_VP!$A$10,I374*( (1+rate)^(B375-B374)-1 ),I374*rate))</f>
        <v/>
      </c>
      <c r="H375" s="82" t="str">
        <f>IF(D375="","",SUM(G$1:G375))</f>
        <v/>
      </c>
      <c r="I375" s="82" t="str">
        <f t="shared" si="17"/>
        <v/>
      </c>
    </row>
    <row r="376" spans="1:9" x14ac:dyDescent="0.25">
      <c r="A376" s="84" t="str">
        <f>IF(I375="","",IF(A375&gt;=Paskola_SK!$D$7*p,"",A375+1))</f>
        <v/>
      </c>
      <c r="B376" s="83" t="str">
        <f>IF(A376="","",IF(p=52,B375+7,IF(p=26,B375+14,IF(p=24,IF(MOD(A376,2)=0,EDATE(Paskola_SK!$D$8,A376/2),B375+14),IF(DAY(DATE(YEAR(Paskola_SK!$D$8),MONTH(Paskola_SK!$D$8)+(A376-1)*(12/p),DAY(Paskola_SK!$D$8)))&lt;&gt;DAY(Paskola_SK!$D$8),DATE(YEAR(Paskola_SK!$D$8),MONTH(Paskola_SK!$D$8)+A376*(12/p)+1,0),DATE(YEAR(Paskola_SK!$D$8),MONTH(Paskola_SK!$D$8)+A376*(12/p),DAY(Paskola_SK!$D$8)))))))</f>
        <v/>
      </c>
      <c r="C376" s="82" t="str">
        <f t="shared" si="15"/>
        <v/>
      </c>
      <c r="D376" s="82" t="str">
        <f t="shared" si="16"/>
        <v/>
      </c>
      <c r="E376" s="82" t="str">
        <f>IF(A376="","",A+SUM($D$2:D375))</f>
        <v/>
      </c>
      <c r="F376" s="82" t="str">
        <f>IF(A376="","",SUM(D$1:D376)+PV)</f>
        <v/>
      </c>
      <c r="G376" s="82" t="str">
        <f>IF(A376="","",IF(Paskola_SK!$D$9=Paskola_VP!$A$10,I375*( (1+rate)^(B376-B375)-1 ),I375*rate))</f>
        <v/>
      </c>
      <c r="H376" s="82" t="str">
        <f>IF(D376="","",SUM(G$1:G376))</f>
        <v/>
      </c>
      <c r="I376" s="82" t="str">
        <f t="shared" si="17"/>
        <v/>
      </c>
    </row>
    <row r="377" spans="1:9" x14ac:dyDescent="0.25">
      <c r="A377" s="84" t="str">
        <f>IF(I376="","",IF(A376&gt;=Paskola_SK!$D$7*p,"",A376+1))</f>
        <v/>
      </c>
      <c r="B377" s="83" t="str">
        <f>IF(A377="","",IF(p=52,B376+7,IF(p=26,B376+14,IF(p=24,IF(MOD(A377,2)=0,EDATE(Paskola_SK!$D$8,A377/2),B376+14),IF(DAY(DATE(YEAR(Paskola_SK!$D$8),MONTH(Paskola_SK!$D$8)+(A377-1)*(12/p),DAY(Paskola_SK!$D$8)))&lt;&gt;DAY(Paskola_SK!$D$8),DATE(YEAR(Paskola_SK!$D$8),MONTH(Paskola_SK!$D$8)+A377*(12/p)+1,0),DATE(YEAR(Paskola_SK!$D$8),MONTH(Paskola_SK!$D$8)+A377*(12/p),DAY(Paskola_SK!$D$8)))))))</f>
        <v/>
      </c>
      <c r="C377" s="82" t="str">
        <f t="shared" si="15"/>
        <v/>
      </c>
      <c r="D377" s="82" t="str">
        <f t="shared" si="16"/>
        <v/>
      </c>
      <c r="E377" s="82" t="str">
        <f>IF(A377="","",A+SUM($D$2:D376))</f>
        <v/>
      </c>
      <c r="F377" s="82" t="str">
        <f>IF(A377="","",SUM(D$1:D377)+PV)</f>
        <v/>
      </c>
      <c r="G377" s="82" t="str">
        <f>IF(A377="","",IF(Paskola_SK!$D$9=Paskola_VP!$A$10,I376*( (1+rate)^(B377-B376)-1 ),I376*rate))</f>
        <v/>
      </c>
      <c r="H377" s="82" t="str">
        <f>IF(D377="","",SUM(G$1:G377))</f>
        <v/>
      </c>
      <c r="I377" s="82" t="str">
        <f t="shared" si="17"/>
        <v/>
      </c>
    </row>
    <row r="378" spans="1:9" x14ac:dyDescent="0.25">
      <c r="A378" s="84" t="str">
        <f>IF(I377="","",IF(A377&gt;=Paskola_SK!$D$7*p,"",A377+1))</f>
        <v/>
      </c>
      <c r="B378" s="83" t="str">
        <f>IF(A378="","",IF(p=52,B377+7,IF(p=26,B377+14,IF(p=24,IF(MOD(A378,2)=0,EDATE(Paskola_SK!$D$8,A378/2),B377+14),IF(DAY(DATE(YEAR(Paskola_SK!$D$8),MONTH(Paskola_SK!$D$8)+(A378-1)*(12/p),DAY(Paskola_SK!$D$8)))&lt;&gt;DAY(Paskola_SK!$D$8),DATE(YEAR(Paskola_SK!$D$8),MONTH(Paskola_SK!$D$8)+A378*(12/p)+1,0),DATE(YEAR(Paskola_SK!$D$8),MONTH(Paskola_SK!$D$8)+A378*(12/p),DAY(Paskola_SK!$D$8)))))))</f>
        <v/>
      </c>
      <c r="C378" s="82" t="str">
        <f t="shared" si="15"/>
        <v/>
      </c>
      <c r="D378" s="82" t="str">
        <f t="shared" si="16"/>
        <v/>
      </c>
      <c r="E378" s="82" t="str">
        <f>IF(A378="","",A+SUM($D$2:D377))</f>
        <v/>
      </c>
      <c r="F378" s="82" t="str">
        <f>IF(A378="","",SUM(D$1:D378)+PV)</f>
        <v/>
      </c>
      <c r="G378" s="82" t="str">
        <f>IF(A378="","",IF(Paskola_SK!$D$9=Paskola_VP!$A$10,I377*( (1+rate)^(B378-B377)-1 ),I377*rate))</f>
        <v/>
      </c>
      <c r="H378" s="82" t="str">
        <f>IF(D378="","",SUM(G$1:G378))</f>
        <v/>
      </c>
      <c r="I378" s="82" t="str">
        <f t="shared" si="17"/>
        <v/>
      </c>
    </row>
    <row r="379" spans="1:9" x14ac:dyDescent="0.25">
      <c r="A379" s="84" t="str">
        <f>IF(I378="","",IF(A378&gt;=Paskola_SK!$D$7*p,"",A378+1))</f>
        <v/>
      </c>
      <c r="B379" s="83" t="str">
        <f>IF(A379="","",IF(p=52,B378+7,IF(p=26,B378+14,IF(p=24,IF(MOD(A379,2)=0,EDATE(Paskola_SK!$D$8,A379/2),B378+14),IF(DAY(DATE(YEAR(Paskola_SK!$D$8),MONTH(Paskola_SK!$D$8)+(A379-1)*(12/p),DAY(Paskola_SK!$D$8)))&lt;&gt;DAY(Paskola_SK!$D$8),DATE(YEAR(Paskola_SK!$D$8),MONTH(Paskola_SK!$D$8)+A379*(12/p)+1,0),DATE(YEAR(Paskola_SK!$D$8),MONTH(Paskola_SK!$D$8)+A379*(12/p),DAY(Paskola_SK!$D$8)))))))</f>
        <v/>
      </c>
      <c r="C379" s="82" t="str">
        <f t="shared" si="15"/>
        <v/>
      </c>
      <c r="D379" s="82" t="str">
        <f t="shared" si="16"/>
        <v/>
      </c>
      <c r="E379" s="82" t="str">
        <f>IF(A379="","",A+SUM($D$2:D378))</f>
        <v/>
      </c>
      <c r="F379" s="82" t="str">
        <f>IF(A379="","",SUM(D$1:D379)+PV)</f>
        <v/>
      </c>
      <c r="G379" s="82" t="str">
        <f>IF(A379="","",IF(Paskola_SK!$D$9=Paskola_VP!$A$10,I378*( (1+rate)^(B379-B378)-1 ),I378*rate))</f>
        <v/>
      </c>
      <c r="H379" s="82" t="str">
        <f>IF(D379="","",SUM(G$1:G379))</f>
        <v/>
      </c>
      <c r="I379" s="82" t="str">
        <f t="shared" si="17"/>
        <v/>
      </c>
    </row>
    <row r="380" spans="1:9" x14ac:dyDescent="0.25">
      <c r="A380" s="84" t="str">
        <f>IF(I379="","",IF(A379&gt;=Paskola_SK!$D$7*p,"",A379+1))</f>
        <v/>
      </c>
      <c r="B380" s="83" t="str">
        <f>IF(A380="","",IF(p=52,B379+7,IF(p=26,B379+14,IF(p=24,IF(MOD(A380,2)=0,EDATE(Paskola_SK!$D$8,A380/2),B379+14),IF(DAY(DATE(YEAR(Paskola_SK!$D$8),MONTH(Paskola_SK!$D$8)+(A380-1)*(12/p),DAY(Paskola_SK!$D$8)))&lt;&gt;DAY(Paskola_SK!$D$8),DATE(YEAR(Paskola_SK!$D$8),MONTH(Paskola_SK!$D$8)+A380*(12/p)+1,0),DATE(YEAR(Paskola_SK!$D$8),MONTH(Paskola_SK!$D$8)+A380*(12/p),DAY(Paskola_SK!$D$8)))))))</f>
        <v/>
      </c>
      <c r="C380" s="82" t="str">
        <f t="shared" si="15"/>
        <v/>
      </c>
      <c r="D380" s="82" t="str">
        <f t="shared" si="16"/>
        <v/>
      </c>
      <c r="E380" s="82" t="str">
        <f>IF(A380="","",A+SUM($D$2:D379))</f>
        <v/>
      </c>
      <c r="F380" s="82" t="str">
        <f>IF(A380="","",SUM(D$1:D380)+PV)</f>
        <v/>
      </c>
      <c r="G380" s="82" t="str">
        <f>IF(A380="","",IF(Paskola_SK!$D$9=Paskola_VP!$A$10,I379*( (1+rate)^(B380-B379)-1 ),I379*rate))</f>
        <v/>
      </c>
      <c r="H380" s="82" t="str">
        <f>IF(D380="","",SUM(G$1:G380))</f>
        <v/>
      </c>
      <c r="I380" s="82" t="str">
        <f t="shared" si="17"/>
        <v/>
      </c>
    </row>
    <row r="381" spans="1:9" x14ac:dyDescent="0.25">
      <c r="A381" s="84" t="str">
        <f>IF(I380="","",IF(A380&gt;=Paskola_SK!$D$7*p,"",A380+1))</f>
        <v/>
      </c>
      <c r="B381" s="83" t="str">
        <f>IF(A381="","",IF(p=52,B380+7,IF(p=26,B380+14,IF(p=24,IF(MOD(A381,2)=0,EDATE(Paskola_SK!$D$8,A381/2),B380+14),IF(DAY(DATE(YEAR(Paskola_SK!$D$8),MONTH(Paskola_SK!$D$8)+(A381-1)*(12/p),DAY(Paskola_SK!$D$8)))&lt;&gt;DAY(Paskola_SK!$D$8),DATE(YEAR(Paskola_SK!$D$8),MONTH(Paskola_SK!$D$8)+A381*(12/p)+1,0),DATE(YEAR(Paskola_SK!$D$8),MONTH(Paskola_SK!$D$8)+A381*(12/p),DAY(Paskola_SK!$D$8)))))))</f>
        <v/>
      </c>
      <c r="C381" s="82" t="str">
        <f t="shared" si="15"/>
        <v/>
      </c>
      <c r="D381" s="82" t="str">
        <f t="shared" si="16"/>
        <v/>
      </c>
      <c r="E381" s="82" t="str">
        <f>IF(A381="","",A+SUM($D$2:D380))</f>
        <v/>
      </c>
      <c r="F381" s="82" t="str">
        <f>IF(A381="","",SUM(D$1:D381)+PV)</f>
        <v/>
      </c>
      <c r="G381" s="82" t="str">
        <f>IF(A381="","",IF(Paskola_SK!$D$9=Paskola_VP!$A$10,I380*( (1+rate)^(B381-B380)-1 ),I380*rate))</f>
        <v/>
      </c>
      <c r="H381" s="82" t="str">
        <f>IF(D381="","",SUM(G$1:G381))</f>
        <v/>
      </c>
      <c r="I381" s="82" t="str">
        <f t="shared" si="17"/>
        <v/>
      </c>
    </row>
    <row r="382" spans="1:9" x14ac:dyDescent="0.25">
      <c r="A382" s="84" t="str">
        <f>IF(I381="","",IF(A381&gt;=Paskola_SK!$D$7*p,"",A381+1))</f>
        <v/>
      </c>
      <c r="B382" s="83" t="str">
        <f>IF(A382="","",IF(p=52,B381+7,IF(p=26,B381+14,IF(p=24,IF(MOD(A382,2)=0,EDATE(Paskola_SK!$D$8,A382/2),B381+14),IF(DAY(DATE(YEAR(Paskola_SK!$D$8),MONTH(Paskola_SK!$D$8)+(A382-1)*(12/p),DAY(Paskola_SK!$D$8)))&lt;&gt;DAY(Paskola_SK!$D$8),DATE(YEAR(Paskola_SK!$D$8),MONTH(Paskola_SK!$D$8)+A382*(12/p)+1,0),DATE(YEAR(Paskola_SK!$D$8),MONTH(Paskola_SK!$D$8)+A382*(12/p),DAY(Paskola_SK!$D$8)))))))</f>
        <v/>
      </c>
      <c r="C382" s="82" t="str">
        <f t="shared" si="15"/>
        <v/>
      </c>
      <c r="D382" s="82" t="str">
        <f t="shared" si="16"/>
        <v/>
      </c>
      <c r="E382" s="82" t="str">
        <f>IF(A382="","",A+SUM($D$2:D381))</f>
        <v/>
      </c>
      <c r="F382" s="82" t="str">
        <f>IF(A382="","",SUM(D$1:D382)+PV)</f>
        <v/>
      </c>
      <c r="G382" s="82" t="str">
        <f>IF(A382="","",IF(Paskola_SK!$D$9=Paskola_VP!$A$10,I381*( (1+rate)^(B382-B381)-1 ),I381*rate))</f>
        <v/>
      </c>
      <c r="H382" s="82" t="str">
        <f>IF(D382="","",SUM(G$1:G382))</f>
        <v/>
      </c>
      <c r="I382" s="82" t="str">
        <f t="shared" si="17"/>
        <v/>
      </c>
    </row>
    <row r="383" spans="1:9" x14ac:dyDescent="0.25">
      <c r="A383" s="84" t="str">
        <f>IF(I382="","",IF(A382&gt;=Paskola_SK!$D$7*p,"",A382+1))</f>
        <v/>
      </c>
      <c r="B383" s="83" t="str">
        <f>IF(A383="","",IF(p=52,B382+7,IF(p=26,B382+14,IF(p=24,IF(MOD(A383,2)=0,EDATE(Paskola_SK!$D$8,A383/2),B382+14),IF(DAY(DATE(YEAR(Paskola_SK!$D$8),MONTH(Paskola_SK!$D$8)+(A383-1)*(12/p),DAY(Paskola_SK!$D$8)))&lt;&gt;DAY(Paskola_SK!$D$8),DATE(YEAR(Paskola_SK!$D$8),MONTH(Paskola_SK!$D$8)+A383*(12/p)+1,0),DATE(YEAR(Paskola_SK!$D$8),MONTH(Paskola_SK!$D$8)+A383*(12/p),DAY(Paskola_SK!$D$8)))))))</f>
        <v/>
      </c>
      <c r="C383" s="82" t="str">
        <f t="shared" si="15"/>
        <v/>
      </c>
      <c r="D383" s="82" t="str">
        <f t="shared" si="16"/>
        <v/>
      </c>
      <c r="E383" s="82" t="str">
        <f>IF(A383="","",A+SUM($D$2:D382))</f>
        <v/>
      </c>
      <c r="F383" s="82" t="str">
        <f>IF(A383="","",SUM(D$1:D383)+PV)</f>
        <v/>
      </c>
      <c r="G383" s="82" t="str">
        <f>IF(A383="","",IF(Paskola_SK!$D$9=Paskola_VP!$A$10,I382*( (1+rate)^(B383-B382)-1 ),I382*rate))</f>
        <v/>
      </c>
      <c r="H383" s="82" t="str">
        <f>IF(D383="","",SUM(G$1:G383))</f>
        <v/>
      </c>
      <c r="I383" s="82" t="str">
        <f t="shared" si="17"/>
        <v/>
      </c>
    </row>
    <row r="384" spans="1:9" x14ac:dyDescent="0.25">
      <c r="A384" s="84" t="str">
        <f>IF(I383="","",IF(A383&gt;=Paskola_SK!$D$7*p,"",A383+1))</f>
        <v/>
      </c>
      <c r="B384" s="83" t="str">
        <f>IF(A384="","",IF(p=52,B383+7,IF(p=26,B383+14,IF(p=24,IF(MOD(A384,2)=0,EDATE(Paskola_SK!$D$8,A384/2),B383+14),IF(DAY(DATE(YEAR(Paskola_SK!$D$8),MONTH(Paskola_SK!$D$8)+(A384-1)*(12/p),DAY(Paskola_SK!$D$8)))&lt;&gt;DAY(Paskola_SK!$D$8),DATE(YEAR(Paskola_SK!$D$8),MONTH(Paskola_SK!$D$8)+A384*(12/p)+1,0),DATE(YEAR(Paskola_SK!$D$8),MONTH(Paskola_SK!$D$8)+A384*(12/p),DAY(Paskola_SK!$D$8)))))))</f>
        <v/>
      </c>
      <c r="C384" s="82" t="str">
        <f t="shared" si="15"/>
        <v/>
      </c>
      <c r="D384" s="82" t="str">
        <f t="shared" si="16"/>
        <v/>
      </c>
      <c r="E384" s="82" t="str">
        <f>IF(A384="","",A+SUM($D$2:D383))</f>
        <v/>
      </c>
      <c r="F384" s="82" t="str">
        <f>IF(A384="","",SUM(D$1:D384)+PV)</f>
        <v/>
      </c>
      <c r="G384" s="82" t="str">
        <f>IF(A384="","",IF(Paskola_SK!$D$9=Paskola_VP!$A$10,I383*( (1+rate)^(B384-B383)-1 ),I383*rate))</f>
        <v/>
      </c>
      <c r="H384" s="82" t="str">
        <f>IF(D384="","",SUM(G$1:G384))</f>
        <v/>
      </c>
      <c r="I384" s="82" t="str">
        <f t="shared" si="17"/>
        <v/>
      </c>
    </row>
    <row r="385" spans="1:9" x14ac:dyDescent="0.25">
      <c r="A385" s="84" t="str">
        <f>IF(I384="","",IF(A384&gt;=Paskola_SK!$D$7*p,"",A384+1))</f>
        <v/>
      </c>
      <c r="B385" s="83" t="str">
        <f>IF(A385="","",IF(p=52,B384+7,IF(p=26,B384+14,IF(p=24,IF(MOD(A385,2)=0,EDATE(Paskola_SK!$D$8,A385/2),B384+14),IF(DAY(DATE(YEAR(Paskola_SK!$D$8),MONTH(Paskola_SK!$D$8)+(A385-1)*(12/p),DAY(Paskola_SK!$D$8)))&lt;&gt;DAY(Paskola_SK!$D$8),DATE(YEAR(Paskola_SK!$D$8),MONTH(Paskola_SK!$D$8)+A385*(12/p)+1,0),DATE(YEAR(Paskola_SK!$D$8),MONTH(Paskola_SK!$D$8)+A385*(12/p),DAY(Paskola_SK!$D$8)))))))</f>
        <v/>
      </c>
      <c r="C385" s="82" t="str">
        <f t="shared" si="15"/>
        <v/>
      </c>
      <c r="D385" s="82" t="str">
        <f t="shared" si="16"/>
        <v/>
      </c>
      <c r="E385" s="82" t="str">
        <f>IF(A385="","",A+SUM($D$2:D384))</f>
        <v/>
      </c>
      <c r="F385" s="82" t="str">
        <f>IF(A385="","",SUM(D$1:D385)+PV)</f>
        <v/>
      </c>
      <c r="G385" s="82" t="str">
        <f>IF(A385="","",IF(Paskola_SK!$D$9=Paskola_VP!$A$10,I384*( (1+rate)^(B385-B384)-1 ),I384*rate))</f>
        <v/>
      </c>
      <c r="H385" s="82" t="str">
        <f>IF(D385="","",SUM(G$1:G385))</f>
        <v/>
      </c>
      <c r="I385" s="82" t="str">
        <f t="shared" si="17"/>
        <v/>
      </c>
    </row>
    <row r="386" spans="1:9" x14ac:dyDescent="0.25">
      <c r="A386" s="84" t="str">
        <f>IF(I385="","",IF(A385&gt;=Paskola_SK!$D$7*p,"",A385+1))</f>
        <v/>
      </c>
      <c r="B386" s="83" t="str">
        <f>IF(A386="","",IF(p=52,B385+7,IF(p=26,B385+14,IF(p=24,IF(MOD(A386,2)=0,EDATE(Paskola_SK!$D$8,A386/2),B385+14),IF(DAY(DATE(YEAR(Paskola_SK!$D$8),MONTH(Paskola_SK!$D$8)+(A386-1)*(12/p),DAY(Paskola_SK!$D$8)))&lt;&gt;DAY(Paskola_SK!$D$8),DATE(YEAR(Paskola_SK!$D$8),MONTH(Paskola_SK!$D$8)+A386*(12/p)+1,0),DATE(YEAR(Paskola_SK!$D$8),MONTH(Paskola_SK!$D$8)+A386*(12/p),DAY(Paskola_SK!$D$8)))))))</f>
        <v/>
      </c>
      <c r="C386" s="82" t="str">
        <f t="shared" ref="C386:C449" si="18">IF(A386="","",PV)</f>
        <v/>
      </c>
      <c r="D386" s="82" t="str">
        <f t="shared" si="16"/>
        <v/>
      </c>
      <c r="E386" s="82" t="str">
        <f>IF(A386="","",A+SUM($D$2:D385))</f>
        <v/>
      </c>
      <c r="F386" s="82" t="str">
        <f>IF(A386="","",SUM(D$1:D386)+PV)</f>
        <v/>
      </c>
      <c r="G386" s="82" t="str">
        <f>IF(A386="","",IF(Paskola_SK!$D$9=Paskola_VP!$A$10,I385*( (1+rate)^(B386-B385)-1 ),I385*rate))</f>
        <v/>
      </c>
      <c r="H386" s="82" t="str">
        <f>IF(D386="","",SUM(G$1:G386))</f>
        <v/>
      </c>
      <c r="I386" s="82" t="str">
        <f t="shared" si="17"/>
        <v/>
      </c>
    </row>
    <row r="387" spans="1:9" x14ac:dyDescent="0.25">
      <c r="A387" s="84" t="str">
        <f>IF(I386="","",IF(A386&gt;=Paskola_SK!$D$7*p,"",A386+1))</f>
        <v/>
      </c>
      <c r="B387" s="83" t="str">
        <f>IF(A387="","",IF(p=52,B386+7,IF(p=26,B386+14,IF(p=24,IF(MOD(A387,2)=0,EDATE(Paskola_SK!$D$8,A387/2),B386+14),IF(DAY(DATE(YEAR(Paskola_SK!$D$8),MONTH(Paskola_SK!$D$8)+(A387-1)*(12/p),DAY(Paskola_SK!$D$8)))&lt;&gt;DAY(Paskola_SK!$D$8),DATE(YEAR(Paskola_SK!$D$8),MONTH(Paskola_SK!$D$8)+A387*(12/p)+1,0),DATE(YEAR(Paskola_SK!$D$8),MONTH(Paskola_SK!$D$8)+A387*(12/p),DAY(Paskola_SK!$D$8)))))))</f>
        <v/>
      </c>
      <c r="C387" s="82" t="str">
        <f t="shared" si="18"/>
        <v/>
      </c>
      <c r="D387" s="82" t="str">
        <f t="shared" ref="D387:D450" si="19">IF(A387="","",A)</f>
        <v/>
      </c>
      <c r="E387" s="82" t="str">
        <f>IF(A387="","",A+SUM($D$2:D386))</f>
        <v/>
      </c>
      <c r="F387" s="82" t="str">
        <f>IF(A387="","",SUM(D$1:D387)+PV)</f>
        <v/>
      </c>
      <c r="G387" s="82" t="str">
        <f>IF(A387="","",IF(Paskola_SK!$D$9=Paskola_VP!$A$10,I386*( (1+rate)^(B387-B386)-1 ),I386*rate))</f>
        <v/>
      </c>
      <c r="H387" s="82" t="str">
        <f>IF(D387="","",SUM(G$1:G387))</f>
        <v/>
      </c>
      <c r="I387" s="82" t="str">
        <f t="shared" ref="I387:I450" si="20">IF(A387="","",I386+G387+D387)</f>
        <v/>
      </c>
    </row>
    <row r="388" spans="1:9" x14ac:dyDescent="0.25">
      <c r="A388" s="84" t="str">
        <f>IF(I387="","",IF(A387&gt;=Paskola_SK!$D$7*p,"",A387+1))</f>
        <v/>
      </c>
      <c r="B388" s="83" t="str">
        <f>IF(A388="","",IF(p=52,B387+7,IF(p=26,B387+14,IF(p=24,IF(MOD(A388,2)=0,EDATE(Paskola_SK!$D$8,A388/2),B387+14),IF(DAY(DATE(YEAR(Paskola_SK!$D$8),MONTH(Paskola_SK!$D$8)+(A388-1)*(12/p),DAY(Paskola_SK!$D$8)))&lt;&gt;DAY(Paskola_SK!$D$8),DATE(YEAR(Paskola_SK!$D$8),MONTH(Paskola_SK!$D$8)+A388*(12/p)+1,0),DATE(YEAR(Paskola_SK!$D$8),MONTH(Paskola_SK!$D$8)+A388*(12/p),DAY(Paskola_SK!$D$8)))))))</f>
        <v/>
      </c>
      <c r="C388" s="82" t="str">
        <f t="shared" si="18"/>
        <v/>
      </c>
      <c r="D388" s="82" t="str">
        <f t="shared" si="19"/>
        <v/>
      </c>
      <c r="E388" s="82" t="str">
        <f>IF(A388="","",A+SUM($D$2:D387))</f>
        <v/>
      </c>
      <c r="F388" s="82" t="str">
        <f>IF(A388="","",SUM(D$1:D388)+PV)</f>
        <v/>
      </c>
      <c r="G388" s="82" t="str">
        <f>IF(A388="","",IF(Paskola_SK!$D$9=Paskola_VP!$A$10,I387*( (1+rate)^(B388-B387)-1 ),I387*rate))</f>
        <v/>
      </c>
      <c r="H388" s="82" t="str">
        <f>IF(D388="","",SUM(G$1:G388))</f>
        <v/>
      </c>
      <c r="I388" s="82" t="str">
        <f t="shared" si="20"/>
        <v/>
      </c>
    </row>
    <row r="389" spans="1:9" x14ac:dyDescent="0.25">
      <c r="A389" s="84" t="str">
        <f>IF(I388="","",IF(A388&gt;=Paskola_SK!$D$7*p,"",A388+1))</f>
        <v/>
      </c>
      <c r="B389" s="83" t="str">
        <f>IF(A389="","",IF(p=52,B388+7,IF(p=26,B388+14,IF(p=24,IF(MOD(A389,2)=0,EDATE(Paskola_SK!$D$8,A389/2),B388+14),IF(DAY(DATE(YEAR(Paskola_SK!$D$8),MONTH(Paskola_SK!$D$8)+(A389-1)*(12/p),DAY(Paskola_SK!$D$8)))&lt;&gt;DAY(Paskola_SK!$D$8),DATE(YEAR(Paskola_SK!$D$8),MONTH(Paskola_SK!$D$8)+A389*(12/p)+1,0),DATE(YEAR(Paskola_SK!$D$8),MONTH(Paskola_SK!$D$8)+A389*(12/p),DAY(Paskola_SK!$D$8)))))))</f>
        <v/>
      </c>
      <c r="C389" s="82" t="str">
        <f t="shared" si="18"/>
        <v/>
      </c>
      <c r="D389" s="82" t="str">
        <f t="shared" si="19"/>
        <v/>
      </c>
      <c r="E389" s="82" t="str">
        <f>IF(A389="","",A+SUM($D$2:D388))</f>
        <v/>
      </c>
      <c r="F389" s="82" t="str">
        <f>IF(A389="","",SUM(D$1:D389)+PV)</f>
        <v/>
      </c>
      <c r="G389" s="82" t="str">
        <f>IF(A389="","",IF(Paskola_SK!$D$9=Paskola_VP!$A$10,I388*( (1+rate)^(B389-B388)-1 ),I388*rate))</f>
        <v/>
      </c>
      <c r="H389" s="82" t="str">
        <f>IF(D389="","",SUM(G$1:G389))</f>
        <v/>
      </c>
      <c r="I389" s="82" t="str">
        <f t="shared" si="20"/>
        <v/>
      </c>
    </row>
    <row r="390" spans="1:9" x14ac:dyDescent="0.25">
      <c r="A390" s="84" t="str">
        <f>IF(I389="","",IF(A389&gt;=Paskola_SK!$D$7*p,"",A389+1))</f>
        <v/>
      </c>
      <c r="B390" s="83" t="str">
        <f>IF(A390="","",IF(p=52,B389+7,IF(p=26,B389+14,IF(p=24,IF(MOD(A390,2)=0,EDATE(Paskola_SK!$D$8,A390/2),B389+14),IF(DAY(DATE(YEAR(Paskola_SK!$D$8),MONTH(Paskola_SK!$D$8)+(A390-1)*(12/p),DAY(Paskola_SK!$D$8)))&lt;&gt;DAY(Paskola_SK!$D$8),DATE(YEAR(Paskola_SK!$D$8),MONTH(Paskola_SK!$D$8)+A390*(12/p)+1,0),DATE(YEAR(Paskola_SK!$D$8),MONTH(Paskola_SK!$D$8)+A390*(12/p),DAY(Paskola_SK!$D$8)))))))</f>
        <v/>
      </c>
      <c r="C390" s="82" t="str">
        <f t="shared" si="18"/>
        <v/>
      </c>
      <c r="D390" s="82" t="str">
        <f t="shared" si="19"/>
        <v/>
      </c>
      <c r="E390" s="82" t="str">
        <f>IF(A390="","",A+SUM($D$2:D389))</f>
        <v/>
      </c>
      <c r="F390" s="82" t="str">
        <f>IF(A390="","",SUM(D$1:D390)+PV)</f>
        <v/>
      </c>
      <c r="G390" s="82" t="str">
        <f>IF(A390="","",IF(Paskola_SK!$D$9=Paskola_VP!$A$10,I389*( (1+rate)^(B390-B389)-1 ),I389*rate))</f>
        <v/>
      </c>
      <c r="H390" s="82" t="str">
        <f>IF(D390="","",SUM(G$1:G390))</f>
        <v/>
      </c>
      <c r="I390" s="82" t="str">
        <f t="shared" si="20"/>
        <v/>
      </c>
    </row>
    <row r="391" spans="1:9" x14ac:dyDescent="0.25">
      <c r="A391" s="84" t="str">
        <f>IF(I390="","",IF(A390&gt;=Paskola_SK!$D$7*p,"",A390+1))</f>
        <v/>
      </c>
      <c r="B391" s="83" t="str">
        <f>IF(A391="","",IF(p=52,B390+7,IF(p=26,B390+14,IF(p=24,IF(MOD(A391,2)=0,EDATE(Paskola_SK!$D$8,A391/2),B390+14),IF(DAY(DATE(YEAR(Paskola_SK!$D$8),MONTH(Paskola_SK!$D$8)+(A391-1)*(12/p),DAY(Paskola_SK!$D$8)))&lt;&gt;DAY(Paskola_SK!$D$8),DATE(YEAR(Paskola_SK!$D$8),MONTH(Paskola_SK!$D$8)+A391*(12/p)+1,0),DATE(YEAR(Paskola_SK!$D$8),MONTH(Paskola_SK!$D$8)+A391*(12/p),DAY(Paskola_SK!$D$8)))))))</f>
        <v/>
      </c>
      <c r="C391" s="82" t="str">
        <f t="shared" si="18"/>
        <v/>
      </c>
      <c r="D391" s="82" t="str">
        <f t="shared" si="19"/>
        <v/>
      </c>
      <c r="E391" s="82" t="str">
        <f>IF(A391="","",A+SUM($D$2:D390))</f>
        <v/>
      </c>
      <c r="F391" s="82" t="str">
        <f>IF(A391="","",SUM(D$1:D391)+PV)</f>
        <v/>
      </c>
      <c r="G391" s="82" t="str">
        <f>IF(A391="","",IF(Paskola_SK!$D$9=Paskola_VP!$A$10,I390*( (1+rate)^(B391-B390)-1 ),I390*rate))</f>
        <v/>
      </c>
      <c r="H391" s="82" t="str">
        <f>IF(D391="","",SUM(G$1:G391))</f>
        <v/>
      </c>
      <c r="I391" s="82" t="str">
        <f t="shared" si="20"/>
        <v/>
      </c>
    </row>
    <row r="392" spans="1:9" x14ac:dyDescent="0.25">
      <c r="A392" s="84" t="str">
        <f>IF(I391="","",IF(A391&gt;=Paskola_SK!$D$7*p,"",A391+1))</f>
        <v/>
      </c>
      <c r="B392" s="83" t="str">
        <f>IF(A392="","",IF(p=52,B391+7,IF(p=26,B391+14,IF(p=24,IF(MOD(A392,2)=0,EDATE(Paskola_SK!$D$8,A392/2),B391+14),IF(DAY(DATE(YEAR(Paskola_SK!$D$8),MONTH(Paskola_SK!$D$8)+(A392-1)*(12/p),DAY(Paskola_SK!$D$8)))&lt;&gt;DAY(Paskola_SK!$D$8),DATE(YEAR(Paskola_SK!$D$8),MONTH(Paskola_SK!$D$8)+A392*(12/p)+1,0),DATE(YEAR(Paskola_SK!$D$8),MONTH(Paskola_SK!$D$8)+A392*(12/p),DAY(Paskola_SK!$D$8)))))))</f>
        <v/>
      </c>
      <c r="C392" s="82" t="str">
        <f t="shared" si="18"/>
        <v/>
      </c>
      <c r="D392" s="82" t="str">
        <f t="shared" si="19"/>
        <v/>
      </c>
      <c r="E392" s="82" t="str">
        <f>IF(A392="","",A+SUM($D$2:D391))</f>
        <v/>
      </c>
      <c r="F392" s="82" t="str">
        <f>IF(A392="","",SUM(D$1:D392)+PV)</f>
        <v/>
      </c>
      <c r="G392" s="82" t="str">
        <f>IF(A392="","",IF(Paskola_SK!$D$9=Paskola_VP!$A$10,I391*( (1+rate)^(B392-B391)-1 ),I391*rate))</f>
        <v/>
      </c>
      <c r="H392" s="82" t="str">
        <f>IF(D392="","",SUM(G$1:G392))</f>
        <v/>
      </c>
      <c r="I392" s="82" t="str">
        <f t="shared" si="20"/>
        <v/>
      </c>
    </row>
    <row r="393" spans="1:9" x14ac:dyDescent="0.25">
      <c r="A393" s="84" t="str">
        <f>IF(I392="","",IF(A392&gt;=Paskola_SK!$D$7*p,"",A392+1))</f>
        <v/>
      </c>
      <c r="B393" s="83" t="str">
        <f>IF(A393="","",IF(p=52,B392+7,IF(p=26,B392+14,IF(p=24,IF(MOD(A393,2)=0,EDATE(Paskola_SK!$D$8,A393/2),B392+14),IF(DAY(DATE(YEAR(Paskola_SK!$D$8),MONTH(Paskola_SK!$D$8)+(A393-1)*(12/p),DAY(Paskola_SK!$D$8)))&lt;&gt;DAY(Paskola_SK!$D$8),DATE(YEAR(Paskola_SK!$D$8),MONTH(Paskola_SK!$D$8)+A393*(12/p)+1,0),DATE(YEAR(Paskola_SK!$D$8),MONTH(Paskola_SK!$D$8)+A393*(12/p),DAY(Paskola_SK!$D$8)))))))</f>
        <v/>
      </c>
      <c r="C393" s="82" t="str">
        <f t="shared" si="18"/>
        <v/>
      </c>
      <c r="D393" s="82" t="str">
        <f t="shared" si="19"/>
        <v/>
      </c>
      <c r="E393" s="82" t="str">
        <f>IF(A393="","",A+SUM($D$2:D392))</f>
        <v/>
      </c>
      <c r="F393" s="82" t="str">
        <f>IF(A393="","",SUM(D$1:D393)+PV)</f>
        <v/>
      </c>
      <c r="G393" s="82" t="str">
        <f>IF(A393="","",IF(Paskola_SK!$D$9=Paskola_VP!$A$10,I392*( (1+rate)^(B393-B392)-1 ),I392*rate))</f>
        <v/>
      </c>
      <c r="H393" s="82" t="str">
        <f>IF(D393="","",SUM(G$1:G393))</f>
        <v/>
      </c>
      <c r="I393" s="82" t="str">
        <f t="shared" si="20"/>
        <v/>
      </c>
    </row>
    <row r="394" spans="1:9" x14ac:dyDescent="0.25">
      <c r="A394" s="84" t="str">
        <f>IF(I393="","",IF(A393&gt;=Paskola_SK!$D$7*p,"",A393+1))</f>
        <v/>
      </c>
      <c r="B394" s="83" t="str">
        <f>IF(A394="","",IF(p=52,B393+7,IF(p=26,B393+14,IF(p=24,IF(MOD(A394,2)=0,EDATE(Paskola_SK!$D$8,A394/2),B393+14),IF(DAY(DATE(YEAR(Paskola_SK!$D$8),MONTH(Paskola_SK!$D$8)+(A394-1)*(12/p),DAY(Paskola_SK!$D$8)))&lt;&gt;DAY(Paskola_SK!$D$8),DATE(YEAR(Paskola_SK!$D$8),MONTH(Paskola_SK!$D$8)+A394*(12/p)+1,0),DATE(YEAR(Paskola_SK!$D$8),MONTH(Paskola_SK!$D$8)+A394*(12/p),DAY(Paskola_SK!$D$8)))))))</f>
        <v/>
      </c>
      <c r="C394" s="82" t="str">
        <f t="shared" si="18"/>
        <v/>
      </c>
      <c r="D394" s="82" t="str">
        <f t="shared" si="19"/>
        <v/>
      </c>
      <c r="E394" s="82" t="str">
        <f>IF(A394="","",A+SUM($D$2:D393))</f>
        <v/>
      </c>
      <c r="F394" s="82" t="str">
        <f>IF(A394="","",SUM(D$1:D394)+PV)</f>
        <v/>
      </c>
      <c r="G394" s="82" t="str">
        <f>IF(A394="","",IF(Paskola_SK!$D$9=Paskola_VP!$A$10,I393*( (1+rate)^(B394-B393)-1 ),I393*rate))</f>
        <v/>
      </c>
      <c r="H394" s="82" t="str">
        <f>IF(D394="","",SUM(G$1:G394))</f>
        <v/>
      </c>
      <c r="I394" s="82" t="str">
        <f t="shared" si="20"/>
        <v/>
      </c>
    </row>
    <row r="395" spans="1:9" x14ac:dyDescent="0.25">
      <c r="A395" s="84" t="str">
        <f>IF(I394="","",IF(A394&gt;=Paskola_SK!$D$7*p,"",A394+1))</f>
        <v/>
      </c>
      <c r="B395" s="83" t="str">
        <f>IF(A395="","",IF(p=52,B394+7,IF(p=26,B394+14,IF(p=24,IF(MOD(A395,2)=0,EDATE(Paskola_SK!$D$8,A395/2),B394+14),IF(DAY(DATE(YEAR(Paskola_SK!$D$8),MONTH(Paskola_SK!$D$8)+(A395-1)*(12/p),DAY(Paskola_SK!$D$8)))&lt;&gt;DAY(Paskola_SK!$D$8),DATE(YEAR(Paskola_SK!$D$8),MONTH(Paskola_SK!$D$8)+A395*(12/p)+1,0),DATE(YEAR(Paskola_SK!$D$8),MONTH(Paskola_SK!$D$8)+A395*(12/p),DAY(Paskola_SK!$D$8)))))))</f>
        <v/>
      </c>
      <c r="C395" s="82" t="str">
        <f t="shared" si="18"/>
        <v/>
      </c>
      <c r="D395" s="82" t="str">
        <f t="shared" si="19"/>
        <v/>
      </c>
      <c r="E395" s="82" t="str">
        <f>IF(A395="","",A+SUM($D$2:D394))</f>
        <v/>
      </c>
      <c r="F395" s="82" t="str">
        <f>IF(A395="","",SUM(D$1:D395)+PV)</f>
        <v/>
      </c>
      <c r="G395" s="82" t="str">
        <f>IF(A395="","",IF(Paskola_SK!$D$9=Paskola_VP!$A$10,I394*( (1+rate)^(B395-B394)-1 ),I394*rate))</f>
        <v/>
      </c>
      <c r="H395" s="82" t="str">
        <f>IF(D395="","",SUM(G$1:G395))</f>
        <v/>
      </c>
      <c r="I395" s="82" t="str">
        <f t="shared" si="20"/>
        <v/>
      </c>
    </row>
    <row r="396" spans="1:9" x14ac:dyDescent="0.25">
      <c r="A396" s="84" t="str">
        <f>IF(I395="","",IF(A395&gt;=Paskola_SK!$D$7*p,"",A395+1))</f>
        <v/>
      </c>
      <c r="B396" s="83" t="str">
        <f>IF(A396="","",IF(p=52,B395+7,IF(p=26,B395+14,IF(p=24,IF(MOD(A396,2)=0,EDATE(Paskola_SK!$D$8,A396/2),B395+14),IF(DAY(DATE(YEAR(Paskola_SK!$D$8),MONTH(Paskola_SK!$D$8)+(A396-1)*(12/p),DAY(Paskola_SK!$D$8)))&lt;&gt;DAY(Paskola_SK!$D$8),DATE(YEAR(Paskola_SK!$D$8),MONTH(Paskola_SK!$D$8)+A396*(12/p)+1,0),DATE(YEAR(Paskola_SK!$D$8),MONTH(Paskola_SK!$D$8)+A396*(12/p),DAY(Paskola_SK!$D$8)))))))</f>
        <v/>
      </c>
      <c r="C396" s="82" t="str">
        <f t="shared" si="18"/>
        <v/>
      </c>
      <c r="D396" s="82" t="str">
        <f t="shared" si="19"/>
        <v/>
      </c>
      <c r="E396" s="82" t="str">
        <f>IF(A396="","",A+SUM($D$2:D395))</f>
        <v/>
      </c>
      <c r="F396" s="82" t="str">
        <f>IF(A396="","",SUM(D$1:D396)+PV)</f>
        <v/>
      </c>
      <c r="G396" s="82" t="str">
        <f>IF(A396="","",IF(Paskola_SK!$D$9=Paskola_VP!$A$10,I395*( (1+rate)^(B396-B395)-1 ),I395*rate))</f>
        <v/>
      </c>
      <c r="H396" s="82" t="str">
        <f>IF(D396="","",SUM(G$1:G396))</f>
        <v/>
      </c>
      <c r="I396" s="82" t="str">
        <f t="shared" si="20"/>
        <v/>
      </c>
    </row>
    <row r="397" spans="1:9" x14ac:dyDescent="0.25">
      <c r="A397" s="84" t="str">
        <f>IF(I396="","",IF(A396&gt;=Paskola_SK!$D$7*p,"",A396+1))</f>
        <v/>
      </c>
      <c r="B397" s="83" t="str">
        <f>IF(A397="","",IF(p=52,B396+7,IF(p=26,B396+14,IF(p=24,IF(MOD(A397,2)=0,EDATE(Paskola_SK!$D$8,A397/2),B396+14),IF(DAY(DATE(YEAR(Paskola_SK!$D$8),MONTH(Paskola_SK!$D$8)+(A397-1)*(12/p),DAY(Paskola_SK!$D$8)))&lt;&gt;DAY(Paskola_SK!$D$8),DATE(YEAR(Paskola_SK!$D$8),MONTH(Paskola_SK!$D$8)+A397*(12/p)+1,0),DATE(YEAR(Paskola_SK!$D$8),MONTH(Paskola_SK!$D$8)+A397*(12/p),DAY(Paskola_SK!$D$8)))))))</f>
        <v/>
      </c>
      <c r="C397" s="82" t="str">
        <f t="shared" si="18"/>
        <v/>
      </c>
      <c r="D397" s="82" t="str">
        <f t="shared" si="19"/>
        <v/>
      </c>
      <c r="E397" s="82" t="str">
        <f>IF(A397="","",A+SUM($D$2:D396))</f>
        <v/>
      </c>
      <c r="F397" s="82" t="str">
        <f>IF(A397="","",SUM(D$1:D397)+PV)</f>
        <v/>
      </c>
      <c r="G397" s="82" t="str">
        <f>IF(A397="","",IF(Paskola_SK!$D$9=Paskola_VP!$A$10,I396*( (1+rate)^(B397-B396)-1 ),I396*rate))</f>
        <v/>
      </c>
      <c r="H397" s="82" t="str">
        <f>IF(D397="","",SUM(G$1:G397))</f>
        <v/>
      </c>
      <c r="I397" s="82" t="str">
        <f t="shared" si="20"/>
        <v/>
      </c>
    </row>
    <row r="398" spans="1:9" x14ac:dyDescent="0.25">
      <c r="A398" s="84" t="str">
        <f>IF(I397="","",IF(A397&gt;=Paskola_SK!$D$7*p,"",A397+1))</f>
        <v/>
      </c>
      <c r="B398" s="83" t="str">
        <f>IF(A398="","",IF(p=52,B397+7,IF(p=26,B397+14,IF(p=24,IF(MOD(A398,2)=0,EDATE(Paskola_SK!$D$8,A398/2),B397+14),IF(DAY(DATE(YEAR(Paskola_SK!$D$8),MONTH(Paskola_SK!$D$8)+(A398-1)*(12/p),DAY(Paskola_SK!$D$8)))&lt;&gt;DAY(Paskola_SK!$D$8),DATE(YEAR(Paskola_SK!$D$8),MONTH(Paskola_SK!$D$8)+A398*(12/p)+1,0),DATE(YEAR(Paskola_SK!$D$8),MONTH(Paskola_SK!$D$8)+A398*(12/p),DAY(Paskola_SK!$D$8)))))))</f>
        <v/>
      </c>
      <c r="C398" s="82" t="str">
        <f t="shared" si="18"/>
        <v/>
      </c>
      <c r="D398" s="82" t="str">
        <f t="shared" si="19"/>
        <v/>
      </c>
      <c r="E398" s="82" t="str">
        <f>IF(A398="","",A+SUM($D$2:D397))</f>
        <v/>
      </c>
      <c r="F398" s="82" t="str">
        <f>IF(A398="","",SUM(D$1:D398)+PV)</f>
        <v/>
      </c>
      <c r="G398" s="82" t="str">
        <f>IF(A398="","",IF(Paskola_SK!$D$9=Paskola_VP!$A$10,I397*( (1+rate)^(B398-B397)-1 ),I397*rate))</f>
        <v/>
      </c>
      <c r="H398" s="82" t="str">
        <f>IF(D398="","",SUM(G$1:G398))</f>
        <v/>
      </c>
      <c r="I398" s="82" t="str">
        <f t="shared" si="20"/>
        <v/>
      </c>
    </row>
    <row r="399" spans="1:9" x14ac:dyDescent="0.25">
      <c r="A399" s="84" t="str">
        <f>IF(I398="","",IF(A398&gt;=Paskola_SK!$D$7*p,"",A398+1))</f>
        <v/>
      </c>
      <c r="B399" s="83" t="str">
        <f>IF(A399="","",IF(p=52,B398+7,IF(p=26,B398+14,IF(p=24,IF(MOD(A399,2)=0,EDATE(Paskola_SK!$D$8,A399/2),B398+14),IF(DAY(DATE(YEAR(Paskola_SK!$D$8),MONTH(Paskola_SK!$D$8)+(A399-1)*(12/p),DAY(Paskola_SK!$D$8)))&lt;&gt;DAY(Paskola_SK!$D$8),DATE(YEAR(Paskola_SK!$D$8),MONTH(Paskola_SK!$D$8)+A399*(12/p)+1,0),DATE(YEAR(Paskola_SK!$D$8),MONTH(Paskola_SK!$D$8)+A399*(12/p),DAY(Paskola_SK!$D$8)))))))</f>
        <v/>
      </c>
      <c r="C399" s="82" t="str">
        <f t="shared" si="18"/>
        <v/>
      </c>
      <c r="D399" s="82" t="str">
        <f t="shared" si="19"/>
        <v/>
      </c>
      <c r="E399" s="82" t="str">
        <f>IF(A399="","",A+SUM($D$2:D398))</f>
        <v/>
      </c>
      <c r="F399" s="82" t="str">
        <f>IF(A399="","",SUM(D$1:D399)+PV)</f>
        <v/>
      </c>
      <c r="G399" s="82" t="str">
        <f>IF(A399="","",IF(Paskola_SK!$D$9=Paskola_VP!$A$10,I398*( (1+rate)^(B399-B398)-1 ),I398*rate))</f>
        <v/>
      </c>
      <c r="H399" s="82" t="str">
        <f>IF(D399="","",SUM(G$1:G399))</f>
        <v/>
      </c>
      <c r="I399" s="82" t="str">
        <f t="shared" si="20"/>
        <v/>
      </c>
    </row>
    <row r="400" spans="1:9" x14ac:dyDescent="0.25">
      <c r="A400" s="84" t="str">
        <f>IF(I399="","",IF(A399&gt;=Paskola_SK!$D$7*p,"",A399+1))</f>
        <v/>
      </c>
      <c r="B400" s="83" t="str">
        <f>IF(A400="","",IF(p=52,B399+7,IF(p=26,B399+14,IF(p=24,IF(MOD(A400,2)=0,EDATE(Paskola_SK!$D$8,A400/2),B399+14),IF(DAY(DATE(YEAR(Paskola_SK!$D$8),MONTH(Paskola_SK!$D$8)+(A400-1)*(12/p),DAY(Paskola_SK!$D$8)))&lt;&gt;DAY(Paskola_SK!$D$8),DATE(YEAR(Paskola_SK!$D$8),MONTH(Paskola_SK!$D$8)+A400*(12/p)+1,0),DATE(YEAR(Paskola_SK!$D$8),MONTH(Paskola_SK!$D$8)+A400*(12/p),DAY(Paskola_SK!$D$8)))))))</f>
        <v/>
      </c>
      <c r="C400" s="82" t="str">
        <f t="shared" si="18"/>
        <v/>
      </c>
      <c r="D400" s="82" t="str">
        <f t="shared" si="19"/>
        <v/>
      </c>
      <c r="E400" s="82" t="str">
        <f>IF(A400="","",A+SUM($D$2:D399))</f>
        <v/>
      </c>
      <c r="F400" s="82" t="str">
        <f>IF(A400="","",SUM(D$1:D400)+PV)</f>
        <v/>
      </c>
      <c r="G400" s="82" t="str">
        <f>IF(A400="","",IF(Paskola_SK!$D$9=Paskola_VP!$A$10,I399*( (1+rate)^(B400-B399)-1 ),I399*rate))</f>
        <v/>
      </c>
      <c r="H400" s="82" t="str">
        <f>IF(D400="","",SUM(G$1:G400))</f>
        <v/>
      </c>
      <c r="I400" s="82" t="str">
        <f t="shared" si="20"/>
        <v/>
      </c>
    </row>
    <row r="401" spans="1:9" x14ac:dyDescent="0.25">
      <c r="A401" s="84" t="str">
        <f>IF(I400="","",IF(A400&gt;=Paskola_SK!$D$7*p,"",A400+1))</f>
        <v/>
      </c>
      <c r="B401" s="83" t="str">
        <f>IF(A401="","",IF(p=52,B400+7,IF(p=26,B400+14,IF(p=24,IF(MOD(A401,2)=0,EDATE(Paskola_SK!$D$8,A401/2),B400+14),IF(DAY(DATE(YEAR(Paskola_SK!$D$8),MONTH(Paskola_SK!$D$8)+(A401-1)*(12/p),DAY(Paskola_SK!$D$8)))&lt;&gt;DAY(Paskola_SK!$D$8),DATE(YEAR(Paskola_SK!$D$8),MONTH(Paskola_SK!$D$8)+A401*(12/p)+1,0),DATE(YEAR(Paskola_SK!$D$8),MONTH(Paskola_SK!$D$8)+A401*(12/p),DAY(Paskola_SK!$D$8)))))))</f>
        <v/>
      </c>
      <c r="C401" s="82" t="str">
        <f t="shared" si="18"/>
        <v/>
      </c>
      <c r="D401" s="82" t="str">
        <f t="shared" si="19"/>
        <v/>
      </c>
      <c r="E401" s="82" t="str">
        <f>IF(A401="","",A+SUM($D$2:D400))</f>
        <v/>
      </c>
      <c r="F401" s="82" t="str">
        <f>IF(A401="","",SUM(D$1:D401)+PV)</f>
        <v/>
      </c>
      <c r="G401" s="82" t="str">
        <f>IF(A401="","",IF(Paskola_SK!$D$9=Paskola_VP!$A$10,I400*( (1+rate)^(B401-B400)-1 ),I400*rate))</f>
        <v/>
      </c>
      <c r="H401" s="82" t="str">
        <f>IF(D401="","",SUM(G$1:G401))</f>
        <v/>
      </c>
      <c r="I401" s="82" t="str">
        <f t="shared" si="20"/>
        <v/>
      </c>
    </row>
    <row r="402" spans="1:9" x14ac:dyDescent="0.25">
      <c r="A402" s="84" t="str">
        <f>IF(I401="","",IF(A401&gt;=Paskola_SK!$D$7*p,"",A401+1))</f>
        <v/>
      </c>
      <c r="B402" s="83" t="str">
        <f>IF(A402="","",IF(p=52,B401+7,IF(p=26,B401+14,IF(p=24,IF(MOD(A402,2)=0,EDATE(Paskola_SK!$D$8,A402/2),B401+14),IF(DAY(DATE(YEAR(Paskola_SK!$D$8),MONTH(Paskola_SK!$D$8)+(A402-1)*(12/p),DAY(Paskola_SK!$D$8)))&lt;&gt;DAY(Paskola_SK!$D$8),DATE(YEAR(Paskola_SK!$D$8),MONTH(Paskola_SK!$D$8)+A402*(12/p)+1,0),DATE(YEAR(Paskola_SK!$D$8),MONTH(Paskola_SK!$D$8)+A402*(12/p),DAY(Paskola_SK!$D$8)))))))</f>
        <v/>
      </c>
      <c r="C402" s="82" t="str">
        <f t="shared" si="18"/>
        <v/>
      </c>
      <c r="D402" s="82" t="str">
        <f t="shared" si="19"/>
        <v/>
      </c>
      <c r="E402" s="82" t="str">
        <f>IF(A402="","",A+SUM($D$2:D401))</f>
        <v/>
      </c>
      <c r="F402" s="82" t="str">
        <f>IF(A402="","",SUM(D$1:D402)+PV)</f>
        <v/>
      </c>
      <c r="G402" s="82" t="str">
        <f>IF(A402="","",IF(Paskola_SK!$D$9=Paskola_VP!$A$10,I401*( (1+rate)^(B402-B401)-1 ),I401*rate))</f>
        <v/>
      </c>
      <c r="H402" s="82" t="str">
        <f>IF(D402="","",SUM(G$1:G402))</f>
        <v/>
      </c>
      <c r="I402" s="82" t="str">
        <f t="shared" si="20"/>
        <v/>
      </c>
    </row>
    <row r="403" spans="1:9" x14ac:dyDescent="0.25">
      <c r="A403" s="84" t="str">
        <f>IF(I402="","",IF(A402&gt;=Paskola_SK!$D$7*p,"",A402+1))</f>
        <v/>
      </c>
      <c r="B403" s="83" t="str">
        <f>IF(A403="","",IF(p=52,B402+7,IF(p=26,B402+14,IF(p=24,IF(MOD(A403,2)=0,EDATE(Paskola_SK!$D$8,A403/2),B402+14),IF(DAY(DATE(YEAR(Paskola_SK!$D$8),MONTH(Paskola_SK!$D$8)+(A403-1)*(12/p),DAY(Paskola_SK!$D$8)))&lt;&gt;DAY(Paskola_SK!$D$8),DATE(YEAR(Paskola_SK!$D$8),MONTH(Paskola_SK!$D$8)+A403*(12/p)+1,0),DATE(YEAR(Paskola_SK!$D$8),MONTH(Paskola_SK!$D$8)+A403*(12/p),DAY(Paskola_SK!$D$8)))))))</f>
        <v/>
      </c>
      <c r="C403" s="82" t="str">
        <f t="shared" si="18"/>
        <v/>
      </c>
      <c r="D403" s="82" t="str">
        <f t="shared" si="19"/>
        <v/>
      </c>
      <c r="E403" s="82" t="str">
        <f>IF(A403="","",A+SUM($D$2:D402))</f>
        <v/>
      </c>
      <c r="F403" s="82" t="str">
        <f>IF(A403="","",SUM(D$1:D403)+PV)</f>
        <v/>
      </c>
      <c r="G403" s="82" t="str">
        <f>IF(A403="","",IF(Paskola_SK!$D$9=Paskola_VP!$A$10,I402*( (1+rate)^(B403-B402)-1 ),I402*rate))</f>
        <v/>
      </c>
      <c r="H403" s="82" t="str">
        <f>IF(D403="","",SUM(G$1:G403))</f>
        <v/>
      </c>
      <c r="I403" s="82" t="str">
        <f t="shared" si="20"/>
        <v/>
      </c>
    </row>
    <row r="404" spans="1:9" x14ac:dyDescent="0.25">
      <c r="A404" s="84" t="str">
        <f>IF(I403="","",IF(A403&gt;=Paskola_SK!$D$7*p,"",A403+1))</f>
        <v/>
      </c>
      <c r="B404" s="83" t="str">
        <f>IF(A404="","",IF(p=52,B403+7,IF(p=26,B403+14,IF(p=24,IF(MOD(A404,2)=0,EDATE(Paskola_SK!$D$8,A404/2),B403+14),IF(DAY(DATE(YEAR(Paskola_SK!$D$8),MONTH(Paskola_SK!$D$8)+(A404-1)*(12/p),DAY(Paskola_SK!$D$8)))&lt;&gt;DAY(Paskola_SK!$D$8),DATE(YEAR(Paskola_SK!$D$8),MONTH(Paskola_SK!$D$8)+A404*(12/p)+1,0),DATE(YEAR(Paskola_SK!$D$8),MONTH(Paskola_SK!$D$8)+A404*(12/p),DAY(Paskola_SK!$D$8)))))))</f>
        <v/>
      </c>
      <c r="C404" s="82" t="str">
        <f t="shared" si="18"/>
        <v/>
      </c>
      <c r="D404" s="82" t="str">
        <f t="shared" si="19"/>
        <v/>
      </c>
      <c r="E404" s="82" t="str">
        <f>IF(A404="","",A+SUM($D$2:D403))</f>
        <v/>
      </c>
      <c r="F404" s="82" t="str">
        <f>IF(A404="","",SUM(D$1:D404)+PV)</f>
        <v/>
      </c>
      <c r="G404" s="82" t="str">
        <f>IF(A404="","",IF(Paskola_SK!$D$9=Paskola_VP!$A$10,I403*( (1+rate)^(B404-B403)-1 ),I403*rate))</f>
        <v/>
      </c>
      <c r="H404" s="82" t="str">
        <f>IF(D404="","",SUM(G$1:G404))</f>
        <v/>
      </c>
      <c r="I404" s="82" t="str">
        <f t="shared" si="20"/>
        <v/>
      </c>
    </row>
    <row r="405" spans="1:9" x14ac:dyDescent="0.25">
      <c r="A405" s="84" t="str">
        <f>IF(I404="","",IF(A404&gt;=Paskola_SK!$D$7*p,"",A404+1))</f>
        <v/>
      </c>
      <c r="B405" s="83" t="str">
        <f>IF(A405="","",IF(p=52,B404+7,IF(p=26,B404+14,IF(p=24,IF(MOD(A405,2)=0,EDATE(Paskola_SK!$D$8,A405/2),B404+14),IF(DAY(DATE(YEAR(Paskola_SK!$D$8),MONTH(Paskola_SK!$D$8)+(A405-1)*(12/p),DAY(Paskola_SK!$D$8)))&lt;&gt;DAY(Paskola_SK!$D$8),DATE(YEAR(Paskola_SK!$D$8),MONTH(Paskola_SK!$D$8)+A405*(12/p)+1,0),DATE(YEAR(Paskola_SK!$D$8),MONTH(Paskola_SK!$D$8)+A405*(12/p),DAY(Paskola_SK!$D$8)))))))</f>
        <v/>
      </c>
      <c r="C405" s="82" t="str">
        <f t="shared" si="18"/>
        <v/>
      </c>
      <c r="D405" s="82" t="str">
        <f t="shared" si="19"/>
        <v/>
      </c>
      <c r="E405" s="82" t="str">
        <f>IF(A405="","",A+SUM($D$2:D404))</f>
        <v/>
      </c>
      <c r="F405" s="82" t="str">
        <f>IF(A405="","",SUM(D$1:D405)+PV)</f>
        <v/>
      </c>
      <c r="G405" s="82" t="str">
        <f>IF(A405="","",IF(Paskola_SK!$D$9=Paskola_VP!$A$10,I404*( (1+rate)^(B405-B404)-1 ),I404*rate))</f>
        <v/>
      </c>
      <c r="H405" s="82" t="str">
        <f>IF(D405="","",SUM(G$1:G405))</f>
        <v/>
      </c>
      <c r="I405" s="82" t="str">
        <f t="shared" si="20"/>
        <v/>
      </c>
    </row>
    <row r="406" spans="1:9" x14ac:dyDescent="0.25">
      <c r="A406" s="84" t="str">
        <f>IF(I405="","",IF(A405&gt;=Paskola_SK!$D$7*p,"",A405+1))</f>
        <v/>
      </c>
      <c r="B406" s="83" t="str">
        <f>IF(A406="","",IF(p=52,B405+7,IF(p=26,B405+14,IF(p=24,IF(MOD(A406,2)=0,EDATE(Paskola_SK!$D$8,A406/2),B405+14),IF(DAY(DATE(YEAR(Paskola_SK!$D$8),MONTH(Paskola_SK!$D$8)+(A406-1)*(12/p),DAY(Paskola_SK!$D$8)))&lt;&gt;DAY(Paskola_SK!$D$8),DATE(YEAR(Paskola_SK!$D$8),MONTH(Paskola_SK!$D$8)+A406*(12/p)+1,0),DATE(YEAR(Paskola_SK!$D$8),MONTH(Paskola_SK!$D$8)+A406*(12/p),DAY(Paskola_SK!$D$8)))))))</f>
        <v/>
      </c>
      <c r="C406" s="82" t="str">
        <f t="shared" si="18"/>
        <v/>
      </c>
      <c r="D406" s="82" t="str">
        <f t="shared" si="19"/>
        <v/>
      </c>
      <c r="E406" s="82" t="str">
        <f>IF(A406="","",A+SUM($D$2:D405))</f>
        <v/>
      </c>
      <c r="F406" s="82" t="str">
        <f>IF(A406="","",SUM(D$1:D406)+PV)</f>
        <v/>
      </c>
      <c r="G406" s="82" t="str">
        <f>IF(A406="","",IF(Paskola_SK!$D$9=Paskola_VP!$A$10,I405*( (1+rate)^(B406-B405)-1 ),I405*rate))</f>
        <v/>
      </c>
      <c r="H406" s="82" t="str">
        <f>IF(D406="","",SUM(G$1:G406))</f>
        <v/>
      </c>
      <c r="I406" s="82" t="str">
        <f t="shared" si="20"/>
        <v/>
      </c>
    </row>
    <row r="407" spans="1:9" x14ac:dyDescent="0.25">
      <c r="A407" s="84" t="str">
        <f>IF(I406="","",IF(A406&gt;=Paskola_SK!$D$7*p,"",A406+1))</f>
        <v/>
      </c>
      <c r="B407" s="83" t="str">
        <f>IF(A407="","",IF(p=52,B406+7,IF(p=26,B406+14,IF(p=24,IF(MOD(A407,2)=0,EDATE(Paskola_SK!$D$8,A407/2),B406+14),IF(DAY(DATE(YEAR(Paskola_SK!$D$8),MONTH(Paskola_SK!$D$8)+(A407-1)*(12/p),DAY(Paskola_SK!$D$8)))&lt;&gt;DAY(Paskola_SK!$D$8),DATE(YEAR(Paskola_SK!$D$8),MONTH(Paskola_SK!$D$8)+A407*(12/p)+1,0),DATE(YEAR(Paskola_SK!$D$8),MONTH(Paskola_SK!$D$8)+A407*(12/p),DAY(Paskola_SK!$D$8)))))))</f>
        <v/>
      </c>
      <c r="C407" s="82" t="str">
        <f t="shared" si="18"/>
        <v/>
      </c>
      <c r="D407" s="82" t="str">
        <f t="shared" si="19"/>
        <v/>
      </c>
      <c r="E407" s="82" t="str">
        <f>IF(A407="","",A+SUM($D$2:D406))</f>
        <v/>
      </c>
      <c r="F407" s="82" t="str">
        <f>IF(A407="","",SUM(D$1:D407)+PV)</f>
        <v/>
      </c>
      <c r="G407" s="82" t="str">
        <f>IF(A407="","",IF(Paskola_SK!$D$9=Paskola_VP!$A$10,I406*( (1+rate)^(B407-B406)-1 ),I406*rate))</f>
        <v/>
      </c>
      <c r="H407" s="82" t="str">
        <f>IF(D407="","",SUM(G$1:G407))</f>
        <v/>
      </c>
      <c r="I407" s="82" t="str">
        <f t="shared" si="20"/>
        <v/>
      </c>
    </row>
    <row r="408" spans="1:9" x14ac:dyDescent="0.25">
      <c r="A408" s="84" t="str">
        <f>IF(I407="","",IF(A407&gt;=Paskola_SK!$D$7*p,"",A407+1))</f>
        <v/>
      </c>
      <c r="B408" s="83" t="str">
        <f>IF(A408="","",IF(p=52,B407+7,IF(p=26,B407+14,IF(p=24,IF(MOD(A408,2)=0,EDATE(Paskola_SK!$D$8,A408/2),B407+14),IF(DAY(DATE(YEAR(Paskola_SK!$D$8),MONTH(Paskola_SK!$D$8)+(A408-1)*(12/p),DAY(Paskola_SK!$D$8)))&lt;&gt;DAY(Paskola_SK!$D$8),DATE(YEAR(Paskola_SK!$D$8),MONTH(Paskola_SK!$D$8)+A408*(12/p)+1,0),DATE(YEAR(Paskola_SK!$D$8),MONTH(Paskola_SK!$D$8)+A408*(12/p),DAY(Paskola_SK!$D$8)))))))</f>
        <v/>
      </c>
      <c r="C408" s="82" t="str">
        <f t="shared" si="18"/>
        <v/>
      </c>
      <c r="D408" s="82" t="str">
        <f t="shared" si="19"/>
        <v/>
      </c>
      <c r="E408" s="82" t="str">
        <f>IF(A408="","",A+SUM($D$2:D407))</f>
        <v/>
      </c>
      <c r="F408" s="82" t="str">
        <f>IF(A408="","",SUM(D$1:D408)+PV)</f>
        <v/>
      </c>
      <c r="G408" s="82" t="str">
        <f>IF(A408="","",IF(Paskola_SK!$D$9=Paskola_VP!$A$10,I407*( (1+rate)^(B408-B407)-1 ),I407*rate))</f>
        <v/>
      </c>
      <c r="H408" s="82" t="str">
        <f>IF(D408="","",SUM(G$1:G408))</f>
        <v/>
      </c>
      <c r="I408" s="82" t="str">
        <f t="shared" si="20"/>
        <v/>
      </c>
    </row>
    <row r="409" spans="1:9" x14ac:dyDescent="0.25">
      <c r="A409" s="84" t="str">
        <f>IF(I408="","",IF(A408&gt;=Paskola_SK!$D$7*p,"",A408+1))</f>
        <v/>
      </c>
      <c r="B409" s="83" t="str">
        <f>IF(A409="","",IF(p=52,B408+7,IF(p=26,B408+14,IF(p=24,IF(MOD(A409,2)=0,EDATE(Paskola_SK!$D$8,A409/2),B408+14),IF(DAY(DATE(YEAR(Paskola_SK!$D$8),MONTH(Paskola_SK!$D$8)+(A409-1)*(12/p),DAY(Paskola_SK!$D$8)))&lt;&gt;DAY(Paskola_SK!$D$8),DATE(YEAR(Paskola_SK!$D$8),MONTH(Paskola_SK!$D$8)+A409*(12/p)+1,0),DATE(YEAR(Paskola_SK!$D$8),MONTH(Paskola_SK!$D$8)+A409*(12/p),DAY(Paskola_SK!$D$8)))))))</f>
        <v/>
      </c>
      <c r="C409" s="82" t="str">
        <f t="shared" si="18"/>
        <v/>
      </c>
      <c r="D409" s="82" t="str">
        <f t="shared" si="19"/>
        <v/>
      </c>
      <c r="E409" s="82" t="str">
        <f>IF(A409="","",A+SUM($D$2:D408))</f>
        <v/>
      </c>
      <c r="F409" s="82" t="str">
        <f>IF(A409="","",SUM(D$1:D409)+PV)</f>
        <v/>
      </c>
      <c r="G409" s="82" t="str">
        <f>IF(A409="","",IF(Paskola_SK!$D$9=Paskola_VP!$A$10,I408*( (1+rate)^(B409-B408)-1 ),I408*rate))</f>
        <v/>
      </c>
      <c r="H409" s="82" t="str">
        <f>IF(D409="","",SUM(G$1:G409))</f>
        <v/>
      </c>
      <c r="I409" s="82" t="str">
        <f t="shared" si="20"/>
        <v/>
      </c>
    </row>
    <row r="410" spans="1:9" x14ac:dyDescent="0.25">
      <c r="A410" s="84" t="str">
        <f>IF(I409="","",IF(A409&gt;=Paskola_SK!$D$7*p,"",A409+1))</f>
        <v/>
      </c>
      <c r="B410" s="83" t="str">
        <f>IF(A410="","",IF(p=52,B409+7,IF(p=26,B409+14,IF(p=24,IF(MOD(A410,2)=0,EDATE(Paskola_SK!$D$8,A410/2),B409+14),IF(DAY(DATE(YEAR(Paskola_SK!$D$8),MONTH(Paskola_SK!$D$8)+(A410-1)*(12/p),DAY(Paskola_SK!$D$8)))&lt;&gt;DAY(Paskola_SK!$D$8),DATE(YEAR(Paskola_SK!$D$8),MONTH(Paskola_SK!$D$8)+A410*(12/p)+1,0),DATE(YEAR(Paskola_SK!$D$8),MONTH(Paskola_SK!$D$8)+A410*(12/p),DAY(Paskola_SK!$D$8)))))))</f>
        <v/>
      </c>
      <c r="C410" s="82" t="str">
        <f t="shared" si="18"/>
        <v/>
      </c>
      <c r="D410" s="82" t="str">
        <f t="shared" si="19"/>
        <v/>
      </c>
      <c r="E410" s="82" t="str">
        <f>IF(A410="","",A+SUM($D$2:D409))</f>
        <v/>
      </c>
      <c r="F410" s="82" t="str">
        <f>IF(A410="","",SUM(D$1:D410)+PV)</f>
        <v/>
      </c>
      <c r="G410" s="82" t="str">
        <f>IF(A410="","",IF(Paskola_SK!$D$9=Paskola_VP!$A$10,I409*( (1+rate)^(B410-B409)-1 ),I409*rate))</f>
        <v/>
      </c>
      <c r="H410" s="82" t="str">
        <f>IF(D410="","",SUM(G$1:G410))</f>
        <v/>
      </c>
      <c r="I410" s="82" t="str">
        <f t="shared" si="20"/>
        <v/>
      </c>
    </row>
    <row r="411" spans="1:9" x14ac:dyDescent="0.25">
      <c r="A411" s="84" t="str">
        <f>IF(I410="","",IF(A410&gt;=Paskola_SK!$D$7*p,"",A410+1))</f>
        <v/>
      </c>
      <c r="B411" s="83" t="str">
        <f>IF(A411="","",IF(p=52,B410+7,IF(p=26,B410+14,IF(p=24,IF(MOD(A411,2)=0,EDATE(Paskola_SK!$D$8,A411/2),B410+14),IF(DAY(DATE(YEAR(Paskola_SK!$D$8),MONTH(Paskola_SK!$D$8)+(A411-1)*(12/p),DAY(Paskola_SK!$D$8)))&lt;&gt;DAY(Paskola_SK!$D$8),DATE(YEAR(Paskola_SK!$D$8),MONTH(Paskola_SK!$D$8)+A411*(12/p)+1,0),DATE(YEAR(Paskola_SK!$D$8),MONTH(Paskola_SK!$D$8)+A411*(12/p),DAY(Paskola_SK!$D$8)))))))</f>
        <v/>
      </c>
      <c r="C411" s="82" t="str">
        <f t="shared" si="18"/>
        <v/>
      </c>
      <c r="D411" s="82" t="str">
        <f t="shared" si="19"/>
        <v/>
      </c>
      <c r="E411" s="82" t="str">
        <f>IF(A411="","",A+SUM($D$2:D410))</f>
        <v/>
      </c>
      <c r="F411" s="82" t="str">
        <f>IF(A411="","",SUM(D$1:D411)+PV)</f>
        <v/>
      </c>
      <c r="G411" s="82" t="str">
        <f>IF(A411="","",IF(Paskola_SK!$D$9=Paskola_VP!$A$10,I410*( (1+rate)^(B411-B410)-1 ),I410*rate))</f>
        <v/>
      </c>
      <c r="H411" s="82" t="str">
        <f>IF(D411="","",SUM(G$1:G411))</f>
        <v/>
      </c>
      <c r="I411" s="82" t="str">
        <f t="shared" si="20"/>
        <v/>
      </c>
    </row>
    <row r="412" spans="1:9" x14ac:dyDescent="0.25">
      <c r="A412" s="84" t="str">
        <f>IF(I411="","",IF(A411&gt;=Paskola_SK!$D$7*p,"",A411+1))</f>
        <v/>
      </c>
      <c r="B412" s="83" t="str">
        <f>IF(A412="","",IF(p=52,B411+7,IF(p=26,B411+14,IF(p=24,IF(MOD(A412,2)=0,EDATE(Paskola_SK!$D$8,A412/2),B411+14),IF(DAY(DATE(YEAR(Paskola_SK!$D$8),MONTH(Paskola_SK!$D$8)+(A412-1)*(12/p),DAY(Paskola_SK!$D$8)))&lt;&gt;DAY(Paskola_SK!$D$8),DATE(YEAR(Paskola_SK!$D$8),MONTH(Paskola_SK!$D$8)+A412*(12/p)+1,0),DATE(YEAR(Paskola_SK!$D$8),MONTH(Paskola_SK!$D$8)+A412*(12/p),DAY(Paskola_SK!$D$8)))))))</f>
        <v/>
      </c>
      <c r="C412" s="82" t="str">
        <f t="shared" si="18"/>
        <v/>
      </c>
      <c r="D412" s="82" t="str">
        <f t="shared" si="19"/>
        <v/>
      </c>
      <c r="E412" s="82" t="str">
        <f>IF(A412="","",A+SUM($D$2:D411))</f>
        <v/>
      </c>
      <c r="F412" s="82" t="str">
        <f>IF(A412="","",SUM(D$1:D412)+PV)</f>
        <v/>
      </c>
      <c r="G412" s="82" t="str">
        <f>IF(A412="","",IF(Paskola_SK!$D$9=Paskola_VP!$A$10,I411*( (1+rate)^(B412-B411)-1 ),I411*rate))</f>
        <v/>
      </c>
      <c r="H412" s="82" t="str">
        <f>IF(D412="","",SUM(G$1:G412))</f>
        <v/>
      </c>
      <c r="I412" s="82" t="str">
        <f t="shared" si="20"/>
        <v/>
      </c>
    </row>
    <row r="413" spans="1:9" x14ac:dyDescent="0.25">
      <c r="A413" s="84" t="str">
        <f>IF(I412="","",IF(A412&gt;=Paskola_SK!$D$7*p,"",A412+1))</f>
        <v/>
      </c>
      <c r="B413" s="83" t="str">
        <f>IF(A413="","",IF(p=52,B412+7,IF(p=26,B412+14,IF(p=24,IF(MOD(A413,2)=0,EDATE(Paskola_SK!$D$8,A413/2),B412+14),IF(DAY(DATE(YEAR(Paskola_SK!$D$8),MONTH(Paskola_SK!$D$8)+(A413-1)*(12/p),DAY(Paskola_SK!$D$8)))&lt;&gt;DAY(Paskola_SK!$D$8),DATE(YEAR(Paskola_SK!$D$8),MONTH(Paskola_SK!$D$8)+A413*(12/p)+1,0),DATE(YEAR(Paskola_SK!$D$8),MONTH(Paskola_SK!$D$8)+A413*(12/p),DAY(Paskola_SK!$D$8)))))))</f>
        <v/>
      </c>
      <c r="C413" s="82" t="str">
        <f t="shared" si="18"/>
        <v/>
      </c>
      <c r="D413" s="82" t="str">
        <f t="shared" si="19"/>
        <v/>
      </c>
      <c r="E413" s="82" t="str">
        <f>IF(A413="","",A+SUM($D$2:D412))</f>
        <v/>
      </c>
      <c r="F413" s="82" t="str">
        <f>IF(A413="","",SUM(D$1:D413)+PV)</f>
        <v/>
      </c>
      <c r="G413" s="82" t="str">
        <f>IF(A413="","",IF(Paskola_SK!$D$9=Paskola_VP!$A$10,I412*( (1+rate)^(B413-B412)-1 ),I412*rate))</f>
        <v/>
      </c>
      <c r="H413" s="82" t="str">
        <f>IF(D413="","",SUM(G$1:G413))</f>
        <v/>
      </c>
      <c r="I413" s="82" t="str">
        <f t="shared" si="20"/>
        <v/>
      </c>
    </row>
    <row r="414" spans="1:9" x14ac:dyDescent="0.25">
      <c r="A414" s="84" t="str">
        <f>IF(I413="","",IF(A413&gt;=Paskola_SK!$D$7*p,"",A413+1))</f>
        <v/>
      </c>
      <c r="B414" s="83" t="str">
        <f>IF(A414="","",IF(p=52,B413+7,IF(p=26,B413+14,IF(p=24,IF(MOD(A414,2)=0,EDATE(Paskola_SK!$D$8,A414/2),B413+14),IF(DAY(DATE(YEAR(Paskola_SK!$D$8),MONTH(Paskola_SK!$D$8)+(A414-1)*(12/p),DAY(Paskola_SK!$D$8)))&lt;&gt;DAY(Paskola_SK!$D$8),DATE(YEAR(Paskola_SK!$D$8),MONTH(Paskola_SK!$D$8)+A414*(12/p)+1,0),DATE(YEAR(Paskola_SK!$D$8),MONTH(Paskola_SK!$D$8)+A414*(12/p),DAY(Paskola_SK!$D$8)))))))</f>
        <v/>
      </c>
      <c r="C414" s="82" t="str">
        <f t="shared" si="18"/>
        <v/>
      </c>
      <c r="D414" s="82" t="str">
        <f t="shared" si="19"/>
        <v/>
      </c>
      <c r="E414" s="82" t="str">
        <f>IF(A414="","",A+SUM($D$2:D413))</f>
        <v/>
      </c>
      <c r="F414" s="82" t="str">
        <f>IF(A414="","",SUM(D$1:D414)+PV)</f>
        <v/>
      </c>
      <c r="G414" s="82" t="str">
        <f>IF(A414="","",IF(Paskola_SK!$D$9=Paskola_VP!$A$10,I413*( (1+rate)^(B414-B413)-1 ),I413*rate))</f>
        <v/>
      </c>
      <c r="H414" s="82" t="str">
        <f>IF(D414="","",SUM(G$1:G414))</f>
        <v/>
      </c>
      <c r="I414" s="82" t="str">
        <f t="shared" si="20"/>
        <v/>
      </c>
    </row>
    <row r="415" spans="1:9" x14ac:dyDescent="0.25">
      <c r="A415" s="84" t="str">
        <f>IF(I414="","",IF(A414&gt;=Paskola_SK!$D$7*p,"",A414+1))</f>
        <v/>
      </c>
      <c r="B415" s="83" t="str">
        <f>IF(A415="","",IF(p=52,B414+7,IF(p=26,B414+14,IF(p=24,IF(MOD(A415,2)=0,EDATE(Paskola_SK!$D$8,A415/2),B414+14),IF(DAY(DATE(YEAR(Paskola_SK!$D$8),MONTH(Paskola_SK!$D$8)+(A415-1)*(12/p),DAY(Paskola_SK!$D$8)))&lt;&gt;DAY(Paskola_SK!$D$8),DATE(YEAR(Paskola_SK!$D$8),MONTH(Paskola_SK!$D$8)+A415*(12/p)+1,0),DATE(YEAR(Paskola_SK!$D$8),MONTH(Paskola_SK!$D$8)+A415*(12/p),DAY(Paskola_SK!$D$8)))))))</f>
        <v/>
      </c>
      <c r="C415" s="82" t="str">
        <f t="shared" si="18"/>
        <v/>
      </c>
      <c r="D415" s="82" t="str">
        <f t="shared" si="19"/>
        <v/>
      </c>
      <c r="E415" s="82" t="str">
        <f>IF(A415="","",A+SUM($D$2:D414))</f>
        <v/>
      </c>
      <c r="F415" s="82" t="str">
        <f>IF(A415="","",SUM(D$1:D415)+PV)</f>
        <v/>
      </c>
      <c r="G415" s="82" t="str">
        <f>IF(A415="","",IF(Paskola_SK!$D$9=Paskola_VP!$A$10,I414*( (1+rate)^(B415-B414)-1 ),I414*rate))</f>
        <v/>
      </c>
      <c r="H415" s="82" t="str">
        <f>IF(D415="","",SUM(G$1:G415))</f>
        <v/>
      </c>
      <c r="I415" s="82" t="str">
        <f t="shared" si="20"/>
        <v/>
      </c>
    </row>
    <row r="416" spans="1:9" x14ac:dyDescent="0.25">
      <c r="A416" s="84" t="str">
        <f>IF(I415="","",IF(A415&gt;=Paskola_SK!$D$7*p,"",A415+1))</f>
        <v/>
      </c>
      <c r="B416" s="83" t="str">
        <f>IF(A416="","",IF(p=52,B415+7,IF(p=26,B415+14,IF(p=24,IF(MOD(A416,2)=0,EDATE(Paskola_SK!$D$8,A416/2),B415+14),IF(DAY(DATE(YEAR(Paskola_SK!$D$8),MONTH(Paskola_SK!$D$8)+(A416-1)*(12/p),DAY(Paskola_SK!$D$8)))&lt;&gt;DAY(Paskola_SK!$D$8),DATE(YEAR(Paskola_SK!$D$8),MONTH(Paskola_SK!$D$8)+A416*(12/p)+1,0),DATE(YEAR(Paskola_SK!$D$8),MONTH(Paskola_SK!$D$8)+A416*(12/p),DAY(Paskola_SK!$D$8)))))))</f>
        <v/>
      </c>
      <c r="C416" s="82" t="str">
        <f t="shared" si="18"/>
        <v/>
      </c>
      <c r="D416" s="82" t="str">
        <f t="shared" si="19"/>
        <v/>
      </c>
      <c r="E416" s="82" t="str">
        <f>IF(A416="","",A+SUM($D$2:D415))</f>
        <v/>
      </c>
      <c r="F416" s="82" t="str">
        <f>IF(A416="","",SUM(D$1:D416)+PV)</f>
        <v/>
      </c>
      <c r="G416" s="82" t="str">
        <f>IF(A416="","",IF(Paskola_SK!$D$9=Paskola_VP!$A$10,I415*( (1+rate)^(B416-B415)-1 ),I415*rate))</f>
        <v/>
      </c>
      <c r="H416" s="82" t="str">
        <f>IF(D416="","",SUM(G$1:G416))</f>
        <v/>
      </c>
      <c r="I416" s="82" t="str">
        <f t="shared" si="20"/>
        <v/>
      </c>
    </row>
    <row r="417" spans="1:9" x14ac:dyDescent="0.25">
      <c r="A417" s="84" t="str">
        <f>IF(I416="","",IF(A416&gt;=Paskola_SK!$D$7*p,"",A416+1))</f>
        <v/>
      </c>
      <c r="B417" s="83" t="str">
        <f>IF(A417="","",IF(p=52,B416+7,IF(p=26,B416+14,IF(p=24,IF(MOD(A417,2)=0,EDATE(Paskola_SK!$D$8,A417/2),B416+14),IF(DAY(DATE(YEAR(Paskola_SK!$D$8),MONTH(Paskola_SK!$D$8)+(A417-1)*(12/p),DAY(Paskola_SK!$D$8)))&lt;&gt;DAY(Paskola_SK!$D$8),DATE(YEAR(Paskola_SK!$D$8),MONTH(Paskola_SK!$D$8)+A417*(12/p)+1,0),DATE(YEAR(Paskola_SK!$D$8),MONTH(Paskola_SK!$D$8)+A417*(12/p),DAY(Paskola_SK!$D$8)))))))</f>
        <v/>
      </c>
      <c r="C417" s="82" t="str">
        <f t="shared" si="18"/>
        <v/>
      </c>
      <c r="D417" s="82" t="str">
        <f t="shared" si="19"/>
        <v/>
      </c>
      <c r="E417" s="82" t="str">
        <f>IF(A417="","",A+SUM($D$2:D416))</f>
        <v/>
      </c>
      <c r="F417" s="82" t="str">
        <f>IF(A417="","",SUM(D$1:D417)+PV)</f>
        <v/>
      </c>
      <c r="G417" s="82" t="str">
        <f>IF(A417="","",IF(Paskola_SK!$D$9=Paskola_VP!$A$10,I416*( (1+rate)^(B417-B416)-1 ),I416*rate))</f>
        <v/>
      </c>
      <c r="H417" s="82" t="str">
        <f>IF(D417="","",SUM(G$1:G417))</f>
        <v/>
      </c>
      <c r="I417" s="82" t="str">
        <f t="shared" si="20"/>
        <v/>
      </c>
    </row>
    <row r="418" spans="1:9" x14ac:dyDescent="0.25">
      <c r="A418" s="84" t="str">
        <f>IF(I417="","",IF(A417&gt;=Paskola_SK!$D$7*p,"",A417+1))</f>
        <v/>
      </c>
      <c r="B418" s="83" t="str">
        <f>IF(A418="","",IF(p=52,B417+7,IF(p=26,B417+14,IF(p=24,IF(MOD(A418,2)=0,EDATE(Paskola_SK!$D$8,A418/2),B417+14),IF(DAY(DATE(YEAR(Paskola_SK!$D$8),MONTH(Paskola_SK!$D$8)+(A418-1)*(12/p),DAY(Paskola_SK!$D$8)))&lt;&gt;DAY(Paskola_SK!$D$8),DATE(YEAR(Paskola_SK!$D$8),MONTH(Paskola_SK!$D$8)+A418*(12/p)+1,0),DATE(YEAR(Paskola_SK!$D$8),MONTH(Paskola_SK!$D$8)+A418*(12/p),DAY(Paskola_SK!$D$8)))))))</f>
        <v/>
      </c>
      <c r="C418" s="82" t="str">
        <f t="shared" si="18"/>
        <v/>
      </c>
      <c r="D418" s="82" t="str">
        <f t="shared" si="19"/>
        <v/>
      </c>
      <c r="E418" s="82" t="str">
        <f>IF(A418="","",A+SUM($D$2:D417))</f>
        <v/>
      </c>
      <c r="F418" s="82" t="str">
        <f>IF(A418="","",SUM(D$1:D418)+PV)</f>
        <v/>
      </c>
      <c r="G418" s="82" t="str">
        <f>IF(A418="","",IF(Paskola_SK!$D$9=Paskola_VP!$A$10,I417*( (1+rate)^(B418-B417)-1 ),I417*rate))</f>
        <v/>
      </c>
      <c r="H418" s="82" t="str">
        <f>IF(D418="","",SUM(G$1:G418))</f>
        <v/>
      </c>
      <c r="I418" s="82" t="str">
        <f t="shared" si="20"/>
        <v/>
      </c>
    </row>
    <row r="419" spans="1:9" x14ac:dyDescent="0.25">
      <c r="A419" s="84" t="str">
        <f>IF(I418="","",IF(A418&gt;=Paskola_SK!$D$7*p,"",A418+1))</f>
        <v/>
      </c>
      <c r="B419" s="83" t="str">
        <f>IF(A419="","",IF(p=52,B418+7,IF(p=26,B418+14,IF(p=24,IF(MOD(A419,2)=0,EDATE(Paskola_SK!$D$8,A419/2),B418+14),IF(DAY(DATE(YEAR(Paskola_SK!$D$8),MONTH(Paskola_SK!$D$8)+(A419-1)*(12/p),DAY(Paskola_SK!$D$8)))&lt;&gt;DAY(Paskola_SK!$D$8),DATE(YEAR(Paskola_SK!$D$8),MONTH(Paskola_SK!$D$8)+A419*(12/p)+1,0),DATE(YEAR(Paskola_SK!$D$8),MONTH(Paskola_SK!$D$8)+A419*(12/p),DAY(Paskola_SK!$D$8)))))))</f>
        <v/>
      </c>
      <c r="C419" s="82" t="str">
        <f t="shared" si="18"/>
        <v/>
      </c>
      <c r="D419" s="82" t="str">
        <f t="shared" si="19"/>
        <v/>
      </c>
      <c r="E419" s="82" t="str">
        <f>IF(A419="","",A+SUM($D$2:D418))</f>
        <v/>
      </c>
      <c r="F419" s="82" t="str">
        <f>IF(A419="","",SUM(D$1:D419)+PV)</f>
        <v/>
      </c>
      <c r="G419" s="82" t="str">
        <f>IF(A419="","",IF(Paskola_SK!$D$9=Paskola_VP!$A$10,I418*( (1+rate)^(B419-B418)-1 ),I418*rate))</f>
        <v/>
      </c>
      <c r="H419" s="82" t="str">
        <f>IF(D419="","",SUM(G$1:G419))</f>
        <v/>
      </c>
      <c r="I419" s="82" t="str">
        <f t="shared" si="20"/>
        <v/>
      </c>
    </row>
    <row r="420" spans="1:9" x14ac:dyDescent="0.25">
      <c r="A420" s="84" t="str">
        <f>IF(I419="","",IF(A419&gt;=Paskola_SK!$D$7*p,"",A419+1))</f>
        <v/>
      </c>
      <c r="B420" s="83" t="str">
        <f>IF(A420="","",IF(p=52,B419+7,IF(p=26,B419+14,IF(p=24,IF(MOD(A420,2)=0,EDATE(Paskola_SK!$D$8,A420/2),B419+14),IF(DAY(DATE(YEAR(Paskola_SK!$D$8),MONTH(Paskola_SK!$D$8)+(A420-1)*(12/p),DAY(Paskola_SK!$D$8)))&lt;&gt;DAY(Paskola_SK!$D$8),DATE(YEAR(Paskola_SK!$D$8),MONTH(Paskola_SK!$D$8)+A420*(12/p)+1,0),DATE(YEAR(Paskola_SK!$D$8),MONTH(Paskola_SK!$D$8)+A420*(12/p),DAY(Paskola_SK!$D$8)))))))</f>
        <v/>
      </c>
      <c r="C420" s="82" t="str">
        <f t="shared" si="18"/>
        <v/>
      </c>
      <c r="D420" s="82" t="str">
        <f t="shared" si="19"/>
        <v/>
      </c>
      <c r="E420" s="82" t="str">
        <f>IF(A420="","",A+SUM($D$2:D419))</f>
        <v/>
      </c>
      <c r="F420" s="82" t="str">
        <f>IF(A420="","",SUM(D$1:D420)+PV)</f>
        <v/>
      </c>
      <c r="G420" s="82" t="str">
        <f>IF(A420="","",IF(Paskola_SK!$D$9=Paskola_VP!$A$10,I419*( (1+rate)^(B420-B419)-1 ),I419*rate))</f>
        <v/>
      </c>
      <c r="H420" s="82" t="str">
        <f>IF(D420="","",SUM(G$1:G420))</f>
        <v/>
      </c>
      <c r="I420" s="82" t="str">
        <f t="shared" si="20"/>
        <v/>
      </c>
    </row>
    <row r="421" spans="1:9" x14ac:dyDescent="0.25">
      <c r="A421" s="84" t="str">
        <f>IF(I420="","",IF(A420&gt;=Paskola_SK!$D$7*p,"",A420+1))</f>
        <v/>
      </c>
      <c r="B421" s="83" t="str">
        <f>IF(A421="","",IF(p=52,B420+7,IF(p=26,B420+14,IF(p=24,IF(MOD(A421,2)=0,EDATE(Paskola_SK!$D$8,A421/2),B420+14),IF(DAY(DATE(YEAR(Paskola_SK!$D$8),MONTH(Paskola_SK!$D$8)+(A421-1)*(12/p),DAY(Paskola_SK!$D$8)))&lt;&gt;DAY(Paskola_SK!$D$8),DATE(YEAR(Paskola_SK!$D$8),MONTH(Paskola_SK!$D$8)+A421*(12/p)+1,0),DATE(YEAR(Paskola_SK!$D$8),MONTH(Paskola_SK!$D$8)+A421*(12/p),DAY(Paskola_SK!$D$8)))))))</f>
        <v/>
      </c>
      <c r="C421" s="82" t="str">
        <f t="shared" si="18"/>
        <v/>
      </c>
      <c r="D421" s="82" t="str">
        <f t="shared" si="19"/>
        <v/>
      </c>
      <c r="E421" s="82" t="str">
        <f>IF(A421="","",A+SUM($D$2:D420))</f>
        <v/>
      </c>
      <c r="F421" s="82" t="str">
        <f>IF(A421="","",SUM(D$1:D421)+PV)</f>
        <v/>
      </c>
      <c r="G421" s="82" t="str">
        <f>IF(A421="","",IF(Paskola_SK!$D$9=Paskola_VP!$A$10,I420*( (1+rate)^(B421-B420)-1 ),I420*rate))</f>
        <v/>
      </c>
      <c r="H421" s="82" t="str">
        <f>IF(D421="","",SUM(G$1:G421))</f>
        <v/>
      </c>
      <c r="I421" s="82" t="str">
        <f t="shared" si="20"/>
        <v/>
      </c>
    </row>
    <row r="422" spans="1:9" x14ac:dyDescent="0.25">
      <c r="A422" s="84" t="str">
        <f>IF(I421="","",IF(A421&gt;=Paskola_SK!$D$7*p,"",A421+1))</f>
        <v/>
      </c>
      <c r="B422" s="83" t="str">
        <f>IF(A422="","",IF(p=52,B421+7,IF(p=26,B421+14,IF(p=24,IF(MOD(A422,2)=0,EDATE(Paskola_SK!$D$8,A422/2),B421+14),IF(DAY(DATE(YEAR(Paskola_SK!$D$8),MONTH(Paskola_SK!$D$8)+(A422-1)*(12/p),DAY(Paskola_SK!$D$8)))&lt;&gt;DAY(Paskola_SK!$D$8),DATE(YEAR(Paskola_SK!$D$8),MONTH(Paskola_SK!$D$8)+A422*(12/p)+1,0),DATE(YEAR(Paskola_SK!$D$8),MONTH(Paskola_SK!$D$8)+A422*(12/p),DAY(Paskola_SK!$D$8)))))))</f>
        <v/>
      </c>
      <c r="C422" s="82" t="str">
        <f t="shared" si="18"/>
        <v/>
      </c>
      <c r="D422" s="82" t="str">
        <f t="shared" si="19"/>
        <v/>
      </c>
      <c r="E422" s="82" t="str">
        <f>IF(A422="","",A+SUM($D$2:D421))</f>
        <v/>
      </c>
      <c r="F422" s="82" t="str">
        <f>IF(A422="","",SUM(D$1:D422)+PV)</f>
        <v/>
      </c>
      <c r="G422" s="82" t="str">
        <f>IF(A422="","",IF(Paskola_SK!$D$9=Paskola_VP!$A$10,I421*( (1+rate)^(B422-B421)-1 ),I421*rate))</f>
        <v/>
      </c>
      <c r="H422" s="82" t="str">
        <f>IF(D422="","",SUM(G$1:G422))</f>
        <v/>
      </c>
      <c r="I422" s="82" t="str">
        <f t="shared" si="20"/>
        <v/>
      </c>
    </row>
    <row r="423" spans="1:9" x14ac:dyDescent="0.25">
      <c r="A423" s="84" t="str">
        <f>IF(I422="","",IF(A422&gt;=Paskola_SK!$D$7*p,"",A422+1))</f>
        <v/>
      </c>
      <c r="B423" s="83" t="str">
        <f>IF(A423="","",IF(p=52,B422+7,IF(p=26,B422+14,IF(p=24,IF(MOD(A423,2)=0,EDATE(Paskola_SK!$D$8,A423/2),B422+14),IF(DAY(DATE(YEAR(Paskola_SK!$D$8),MONTH(Paskola_SK!$D$8)+(A423-1)*(12/p),DAY(Paskola_SK!$D$8)))&lt;&gt;DAY(Paskola_SK!$D$8),DATE(YEAR(Paskola_SK!$D$8),MONTH(Paskola_SK!$D$8)+A423*(12/p)+1,0),DATE(YEAR(Paskola_SK!$D$8),MONTH(Paskola_SK!$D$8)+A423*(12/p),DAY(Paskola_SK!$D$8)))))))</f>
        <v/>
      </c>
      <c r="C423" s="82" t="str">
        <f t="shared" si="18"/>
        <v/>
      </c>
      <c r="D423" s="82" t="str">
        <f t="shared" si="19"/>
        <v/>
      </c>
      <c r="E423" s="82" t="str">
        <f>IF(A423="","",A+SUM($D$2:D422))</f>
        <v/>
      </c>
      <c r="F423" s="82" t="str">
        <f>IF(A423="","",SUM(D$1:D423)+PV)</f>
        <v/>
      </c>
      <c r="G423" s="82" t="str">
        <f>IF(A423="","",IF(Paskola_SK!$D$9=Paskola_VP!$A$10,I422*( (1+rate)^(B423-B422)-1 ),I422*rate))</f>
        <v/>
      </c>
      <c r="H423" s="82" t="str">
        <f>IF(D423="","",SUM(G$1:G423))</f>
        <v/>
      </c>
      <c r="I423" s="82" t="str">
        <f t="shared" si="20"/>
        <v/>
      </c>
    </row>
    <row r="424" spans="1:9" x14ac:dyDescent="0.25">
      <c r="A424" s="84" t="str">
        <f>IF(I423="","",IF(A423&gt;=Paskola_SK!$D$7*p,"",A423+1))</f>
        <v/>
      </c>
      <c r="B424" s="83" t="str">
        <f>IF(A424="","",IF(p=52,B423+7,IF(p=26,B423+14,IF(p=24,IF(MOD(A424,2)=0,EDATE(Paskola_SK!$D$8,A424/2),B423+14),IF(DAY(DATE(YEAR(Paskola_SK!$D$8),MONTH(Paskola_SK!$D$8)+(A424-1)*(12/p),DAY(Paskola_SK!$D$8)))&lt;&gt;DAY(Paskola_SK!$D$8),DATE(YEAR(Paskola_SK!$D$8),MONTH(Paskola_SK!$D$8)+A424*(12/p)+1,0),DATE(YEAR(Paskola_SK!$D$8),MONTH(Paskola_SK!$D$8)+A424*(12/p),DAY(Paskola_SK!$D$8)))))))</f>
        <v/>
      </c>
      <c r="C424" s="82" t="str">
        <f t="shared" si="18"/>
        <v/>
      </c>
      <c r="D424" s="82" t="str">
        <f t="shared" si="19"/>
        <v/>
      </c>
      <c r="E424" s="82" t="str">
        <f>IF(A424="","",A+SUM($D$2:D423))</f>
        <v/>
      </c>
      <c r="F424" s="82" t="str">
        <f>IF(A424="","",SUM(D$1:D424)+PV)</f>
        <v/>
      </c>
      <c r="G424" s="82" t="str">
        <f>IF(A424="","",IF(Paskola_SK!$D$9=Paskola_VP!$A$10,I423*( (1+rate)^(B424-B423)-1 ),I423*rate))</f>
        <v/>
      </c>
      <c r="H424" s="82" t="str">
        <f>IF(D424="","",SUM(G$1:G424))</f>
        <v/>
      </c>
      <c r="I424" s="82" t="str">
        <f t="shared" si="20"/>
        <v/>
      </c>
    </row>
    <row r="425" spans="1:9" x14ac:dyDescent="0.25">
      <c r="A425" s="84" t="str">
        <f>IF(I424="","",IF(A424&gt;=Paskola_SK!$D$7*p,"",A424+1))</f>
        <v/>
      </c>
      <c r="B425" s="83" t="str">
        <f>IF(A425="","",IF(p=52,B424+7,IF(p=26,B424+14,IF(p=24,IF(MOD(A425,2)=0,EDATE(Paskola_SK!$D$8,A425/2),B424+14),IF(DAY(DATE(YEAR(Paskola_SK!$D$8),MONTH(Paskola_SK!$D$8)+(A425-1)*(12/p),DAY(Paskola_SK!$D$8)))&lt;&gt;DAY(Paskola_SK!$D$8),DATE(YEAR(Paskola_SK!$D$8),MONTH(Paskola_SK!$D$8)+A425*(12/p)+1,0),DATE(YEAR(Paskola_SK!$D$8),MONTH(Paskola_SK!$D$8)+A425*(12/p),DAY(Paskola_SK!$D$8)))))))</f>
        <v/>
      </c>
      <c r="C425" s="82" t="str">
        <f t="shared" si="18"/>
        <v/>
      </c>
      <c r="D425" s="82" t="str">
        <f t="shared" si="19"/>
        <v/>
      </c>
      <c r="E425" s="82" t="str">
        <f>IF(A425="","",A+SUM($D$2:D424))</f>
        <v/>
      </c>
      <c r="F425" s="82" t="str">
        <f>IF(A425="","",SUM(D$1:D425)+PV)</f>
        <v/>
      </c>
      <c r="G425" s="82" t="str">
        <f>IF(A425="","",IF(Paskola_SK!$D$9=Paskola_VP!$A$10,I424*( (1+rate)^(B425-B424)-1 ),I424*rate))</f>
        <v/>
      </c>
      <c r="H425" s="82" t="str">
        <f>IF(D425="","",SUM(G$1:G425))</f>
        <v/>
      </c>
      <c r="I425" s="82" t="str">
        <f t="shared" si="20"/>
        <v/>
      </c>
    </row>
    <row r="426" spans="1:9" x14ac:dyDescent="0.25">
      <c r="A426" s="84" t="str">
        <f>IF(I425="","",IF(A425&gt;=Paskola_SK!$D$7*p,"",A425+1))</f>
        <v/>
      </c>
      <c r="B426" s="83" t="str">
        <f>IF(A426="","",IF(p=52,B425+7,IF(p=26,B425+14,IF(p=24,IF(MOD(A426,2)=0,EDATE(Paskola_SK!$D$8,A426/2),B425+14),IF(DAY(DATE(YEAR(Paskola_SK!$D$8),MONTH(Paskola_SK!$D$8)+(A426-1)*(12/p),DAY(Paskola_SK!$D$8)))&lt;&gt;DAY(Paskola_SK!$D$8),DATE(YEAR(Paskola_SK!$D$8),MONTH(Paskola_SK!$D$8)+A426*(12/p)+1,0),DATE(YEAR(Paskola_SK!$D$8),MONTH(Paskola_SK!$D$8)+A426*(12/p),DAY(Paskola_SK!$D$8)))))))</f>
        <v/>
      </c>
      <c r="C426" s="82" t="str">
        <f t="shared" si="18"/>
        <v/>
      </c>
      <c r="D426" s="82" t="str">
        <f t="shared" si="19"/>
        <v/>
      </c>
      <c r="E426" s="82" t="str">
        <f>IF(A426="","",A+SUM($D$2:D425))</f>
        <v/>
      </c>
      <c r="F426" s="82" t="str">
        <f>IF(A426="","",SUM(D$1:D426)+PV)</f>
        <v/>
      </c>
      <c r="G426" s="82" t="str">
        <f>IF(A426="","",IF(Paskola_SK!$D$9=Paskola_VP!$A$10,I425*( (1+rate)^(B426-B425)-1 ),I425*rate))</f>
        <v/>
      </c>
      <c r="H426" s="82" t="str">
        <f>IF(D426="","",SUM(G$1:G426))</f>
        <v/>
      </c>
      <c r="I426" s="82" t="str">
        <f t="shared" si="20"/>
        <v/>
      </c>
    </row>
    <row r="427" spans="1:9" x14ac:dyDescent="0.25">
      <c r="A427" s="84" t="str">
        <f>IF(I426="","",IF(A426&gt;=Paskola_SK!$D$7*p,"",A426+1))</f>
        <v/>
      </c>
      <c r="B427" s="83" t="str">
        <f>IF(A427="","",IF(p=52,B426+7,IF(p=26,B426+14,IF(p=24,IF(MOD(A427,2)=0,EDATE(Paskola_SK!$D$8,A427/2),B426+14),IF(DAY(DATE(YEAR(Paskola_SK!$D$8),MONTH(Paskola_SK!$D$8)+(A427-1)*(12/p),DAY(Paskola_SK!$D$8)))&lt;&gt;DAY(Paskola_SK!$D$8),DATE(YEAR(Paskola_SK!$D$8),MONTH(Paskola_SK!$D$8)+A427*(12/p)+1,0),DATE(YEAR(Paskola_SK!$D$8),MONTH(Paskola_SK!$D$8)+A427*(12/p),DAY(Paskola_SK!$D$8)))))))</f>
        <v/>
      </c>
      <c r="C427" s="82" t="str">
        <f t="shared" si="18"/>
        <v/>
      </c>
      <c r="D427" s="82" t="str">
        <f t="shared" si="19"/>
        <v/>
      </c>
      <c r="E427" s="82" t="str">
        <f>IF(A427="","",A+SUM($D$2:D426))</f>
        <v/>
      </c>
      <c r="F427" s="82" t="str">
        <f>IF(A427="","",SUM(D$1:D427)+PV)</f>
        <v/>
      </c>
      <c r="G427" s="82" t="str">
        <f>IF(A427="","",IF(Paskola_SK!$D$9=Paskola_VP!$A$10,I426*( (1+rate)^(B427-B426)-1 ),I426*rate))</f>
        <v/>
      </c>
      <c r="H427" s="82" t="str">
        <f>IF(D427="","",SUM(G$1:G427))</f>
        <v/>
      </c>
      <c r="I427" s="82" t="str">
        <f t="shared" si="20"/>
        <v/>
      </c>
    </row>
    <row r="428" spans="1:9" x14ac:dyDescent="0.25">
      <c r="A428" s="84" t="str">
        <f>IF(I427="","",IF(A427&gt;=Paskola_SK!$D$7*p,"",A427+1))</f>
        <v/>
      </c>
      <c r="B428" s="83" t="str">
        <f>IF(A428="","",IF(p=52,B427+7,IF(p=26,B427+14,IF(p=24,IF(MOD(A428,2)=0,EDATE(Paskola_SK!$D$8,A428/2),B427+14),IF(DAY(DATE(YEAR(Paskola_SK!$D$8),MONTH(Paskola_SK!$D$8)+(A428-1)*(12/p),DAY(Paskola_SK!$D$8)))&lt;&gt;DAY(Paskola_SK!$D$8),DATE(YEAR(Paskola_SK!$D$8),MONTH(Paskola_SK!$D$8)+A428*(12/p)+1,0),DATE(YEAR(Paskola_SK!$D$8),MONTH(Paskola_SK!$D$8)+A428*(12/p),DAY(Paskola_SK!$D$8)))))))</f>
        <v/>
      </c>
      <c r="C428" s="82" t="str">
        <f t="shared" si="18"/>
        <v/>
      </c>
      <c r="D428" s="82" t="str">
        <f t="shared" si="19"/>
        <v/>
      </c>
      <c r="E428" s="82" t="str">
        <f>IF(A428="","",A+SUM($D$2:D427))</f>
        <v/>
      </c>
      <c r="F428" s="82" t="str">
        <f>IF(A428="","",SUM(D$1:D428)+PV)</f>
        <v/>
      </c>
      <c r="G428" s="82" t="str">
        <f>IF(A428="","",IF(Paskola_SK!$D$9=Paskola_VP!$A$10,I427*( (1+rate)^(B428-B427)-1 ),I427*rate))</f>
        <v/>
      </c>
      <c r="H428" s="82" t="str">
        <f>IF(D428="","",SUM(G$1:G428))</f>
        <v/>
      </c>
      <c r="I428" s="82" t="str">
        <f t="shared" si="20"/>
        <v/>
      </c>
    </row>
    <row r="429" spans="1:9" x14ac:dyDescent="0.25">
      <c r="A429" s="84" t="str">
        <f>IF(I428="","",IF(A428&gt;=Paskola_SK!$D$7*p,"",A428+1))</f>
        <v/>
      </c>
      <c r="B429" s="83" t="str">
        <f>IF(A429="","",IF(p=52,B428+7,IF(p=26,B428+14,IF(p=24,IF(MOD(A429,2)=0,EDATE(Paskola_SK!$D$8,A429/2),B428+14),IF(DAY(DATE(YEAR(Paskola_SK!$D$8),MONTH(Paskola_SK!$D$8)+(A429-1)*(12/p),DAY(Paskola_SK!$D$8)))&lt;&gt;DAY(Paskola_SK!$D$8),DATE(YEAR(Paskola_SK!$D$8),MONTH(Paskola_SK!$D$8)+A429*(12/p)+1,0),DATE(YEAR(Paskola_SK!$D$8),MONTH(Paskola_SK!$D$8)+A429*(12/p),DAY(Paskola_SK!$D$8)))))))</f>
        <v/>
      </c>
      <c r="C429" s="82" t="str">
        <f t="shared" si="18"/>
        <v/>
      </c>
      <c r="D429" s="82" t="str">
        <f t="shared" si="19"/>
        <v/>
      </c>
      <c r="E429" s="82" t="str">
        <f>IF(A429="","",A+SUM($D$2:D428))</f>
        <v/>
      </c>
      <c r="F429" s="82" t="str">
        <f>IF(A429="","",SUM(D$1:D429)+PV)</f>
        <v/>
      </c>
      <c r="G429" s="82" t="str">
        <f>IF(A429="","",IF(Paskola_SK!$D$9=Paskola_VP!$A$10,I428*( (1+rate)^(B429-B428)-1 ),I428*rate))</f>
        <v/>
      </c>
      <c r="H429" s="82" t="str">
        <f>IF(D429="","",SUM(G$1:G429))</f>
        <v/>
      </c>
      <c r="I429" s="82" t="str">
        <f t="shared" si="20"/>
        <v/>
      </c>
    </row>
    <row r="430" spans="1:9" x14ac:dyDescent="0.25">
      <c r="A430" s="84" t="str">
        <f>IF(I429="","",IF(A429&gt;=Paskola_SK!$D$7*p,"",A429+1))</f>
        <v/>
      </c>
      <c r="B430" s="83" t="str">
        <f>IF(A430="","",IF(p=52,B429+7,IF(p=26,B429+14,IF(p=24,IF(MOD(A430,2)=0,EDATE(Paskola_SK!$D$8,A430/2),B429+14),IF(DAY(DATE(YEAR(Paskola_SK!$D$8),MONTH(Paskola_SK!$D$8)+(A430-1)*(12/p),DAY(Paskola_SK!$D$8)))&lt;&gt;DAY(Paskola_SK!$D$8),DATE(YEAR(Paskola_SK!$D$8),MONTH(Paskola_SK!$D$8)+A430*(12/p)+1,0),DATE(YEAR(Paskola_SK!$D$8),MONTH(Paskola_SK!$D$8)+A430*(12/p),DAY(Paskola_SK!$D$8)))))))</f>
        <v/>
      </c>
      <c r="C430" s="82" t="str">
        <f t="shared" si="18"/>
        <v/>
      </c>
      <c r="D430" s="82" t="str">
        <f t="shared" si="19"/>
        <v/>
      </c>
      <c r="E430" s="82" t="str">
        <f>IF(A430="","",A+SUM($D$2:D429))</f>
        <v/>
      </c>
      <c r="F430" s="82" t="str">
        <f>IF(A430="","",SUM(D$1:D430)+PV)</f>
        <v/>
      </c>
      <c r="G430" s="82" t="str">
        <f>IF(A430="","",IF(Paskola_SK!$D$9=Paskola_VP!$A$10,I429*( (1+rate)^(B430-B429)-1 ),I429*rate))</f>
        <v/>
      </c>
      <c r="H430" s="82" t="str">
        <f>IF(D430="","",SUM(G$1:G430))</f>
        <v/>
      </c>
      <c r="I430" s="82" t="str">
        <f t="shared" si="20"/>
        <v/>
      </c>
    </row>
    <row r="431" spans="1:9" x14ac:dyDescent="0.25">
      <c r="A431" s="84" t="str">
        <f>IF(I430="","",IF(A430&gt;=Paskola_SK!$D$7*p,"",A430+1))</f>
        <v/>
      </c>
      <c r="B431" s="83" t="str">
        <f>IF(A431="","",IF(p=52,B430+7,IF(p=26,B430+14,IF(p=24,IF(MOD(A431,2)=0,EDATE(Paskola_SK!$D$8,A431/2),B430+14),IF(DAY(DATE(YEAR(Paskola_SK!$D$8),MONTH(Paskola_SK!$D$8)+(A431-1)*(12/p),DAY(Paskola_SK!$D$8)))&lt;&gt;DAY(Paskola_SK!$D$8),DATE(YEAR(Paskola_SK!$D$8),MONTH(Paskola_SK!$D$8)+A431*(12/p)+1,0),DATE(YEAR(Paskola_SK!$D$8),MONTH(Paskola_SK!$D$8)+A431*(12/p),DAY(Paskola_SK!$D$8)))))))</f>
        <v/>
      </c>
      <c r="C431" s="82" t="str">
        <f t="shared" si="18"/>
        <v/>
      </c>
      <c r="D431" s="82" t="str">
        <f t="shared" si="19"/>
        <v/>
      </c>
      <c r="E431" s="82" t="str">
        <f>IF(A431="","",A+SUM($D$2:D430))</f>
        <v/>
      </c>
      <c r="F431" s="82" t="str">
        <f>IF(A431="","",SUM(D$1:D431)+PV)</f>
        <v/>
      </c>
      <c r="G431" s="82" t="str">
        <f>IF(A431="","",IF(Paskola_SK!$D$9=Paskola_VP!$A$10,I430*( (1+rate)^(B431-B430)-1 ),I430*rate))</f>
        <v/>
      </c>
      <c r="H431" s="82" t="str">
        <f>IF(D431="","",SUM(G$1:G431))</f>
        <v/>
      </c>
      <c r="I431" s="82" t="str">
        <f t="shared" si="20"/>
        <v/>
      </c>
    </row>
    <row r="432" spans="1:9" x14ac:dyDescent="0.25">
      <c r="A432" s="84" t="str">
        <f>IF(I431="","",IF(A431&gt;=Paskola_SK!$D$7*p,"",A431+1))</f>
        <v/>
      </c>
      <c r="B432" s="83" t="str">
        <f>IF(A432="","",IF(p=52,B431+7,IF(p=26,B431+14,IF(p=24,IF(MOD(A432,2)=0,EDATE(Paskola_SK!$D$8,A432/2),B431+14),IF(DAY(DATE(YEAR(Paskola_SK!$D$8),MONTH(Paskola_SK!$D$8)+(A432-1)*(12/p),DAY(Paskola_SK!$D$8)))&lt;&gt;DAY(Paskola_SK!$D$8),DATE(YEAR(Paskola_SK!$D$8),MONTH(Paskola_SK!$D$8)+A432*(12/p)+1,0),DATE(YEAR(Paskola_SK!$D$8),MONTH(Paskola_SK!$D$8)+A432*(12/p),DAY(Paskola_SK!$D$8)))))))</f>
        <v/>
      </c>
      <c r="C432" s="82" t="str">
        <f t="shared" si="18"/>
        <v/>
      </c>
      <c r="D432" s="82" t="str">
        <f t="shared" si="19"/>
        <v/>
      </c>
      <c r="E432" s="82" t="str">
        <f>IF(A432="","",A+SUM($D$2:D431))</f>
        <v/>
      </c>
      <c r="F432" s="82" t="str">
        <f>IF(A432="","",SUM(D$1:D432)+PV)</f>
        <v/>
      </c>
      <c r="G432" s="82" t="str">
        <f>IF(A432="","",IF(Paskola_SK!$D$9=Paskola_VP!$A$10,I431*( (1+rate)^(B432-B431)-1 ),I431*rate))</f>
        <v/>
      </c>
      <c r="H432" s="82" t="str">
        <f>IF(D432="","",SUM(G$1:G432))</f>
        <v/>
      </c>
      <c r="I432" s="82" t="str">
        <f t="shared" si="20"/>
        <v/>
      </c>
    </row>
    <row r="433" spans="1:9" x14ac:dyDescent="0.25">
      <c r="A433" s="84" t="str">
        <f>IF(I432="","",IF(A432&gt;=Paskola_SK!$D$7*p,"",A432+1))</f>
        <v/>
      </c>
      <c r="B433" s="83" t="str">
        <f>IF(A433="","",IF(p=52,B432+7,IF(p=26,B432+14,IF(p=24,IF(MOD(A433,2)=0,EDATE(Paskola_SK!$D$8,A433/2),B432+14),IF(DAY(DATE(YEAR(Paskola_SK!$D$8),MONTH(Paskola_SK!$D$8)+(A433-1)*(12/p),DAY(Paskola_SK!$D$8)))&lt;&gt;DAY(Paskola_SK!$D$8),DATE(YEAR(Paskola_SK!$D$8),MONTH(Paskola_SK!$D$8)+A433*(12/p)+1,0),DATE(YEAR(Paskola_SK!$D$8),MONTH(Paskola_SK!$D$8)+A433*(12/p),DAY(Paskola_SK!$D$8)))))))</f>
        <v/>
      </c>
      <c r="C433" s="82" t="str">
        <f t="shared" si="18"/>
        <v/>
      </c>
      <c r="D433" s="82" t="str">
        <f t="shared" si="19"/>
        <v/>
      </c>
      <c r="E433" s="82" t="str">
        <f>IF(A433="","",A+SUM($D$2:D432))</f>
        <v/>
      </c>
      <c r="F433" s="82" t="str">
        <f>IF(A433="","",SUM(D$1:D433)+PV)</f>
        <v/>
      </c>
      <c r="G433" s="82" t="str">
        <f>IF(A433="","",IF(Paskola_SK!$D$9=Paskola_VP!$A$10,I432*( (1+rate)^(B433-B432)-1 ),I432*rate))</f>
        <v/>
      </c>
      <c r="H433" s="82" t="str">
        <f>IF(D433="","",SUM(G$1:G433))</f>
        <v/>
      </c>
      <c r="I433" s="82" t="str">
        <f t="shared" si="20"/>
        <v/>
      </c>
    </row>
    <row r="434" spans="1:9" x14ac:dyDescent="0.25">
      <c r="A434" s="84" t="str">
        <f>IF(I433="","",IF(A433&gt;=Paskola_SK!$D$7*p,"",A433+1))</f>
        <v/>
      </c>
      <c r="B434" s="83" t="str">
        <f>IF(A434="","",IF(p=52,B433+7,IF(p=26,B433+14,IF(p=24,IF(MOD(A434,2)=0,EDATE(Paskola_SK!$D$8,A434/2),B433+14),IF(DAY(DATE(YEAR(Paskola_SK!$D$8),MONTH(Paskola_SK!$D$8)+(A434-1)*(12/p),DAY(Paskola_SK!$D$8)))&lt;&gt;DAY(Paskola_SK!$D$8),DATE(YEAR(Paskola_SK!$D$8),MONTH(Paskola_SK!$D$8)+A434*(12/p)+1,0),DATE(YEAR(Paskola_SK!$D$8),MONTH(Paskola_SK!$D$8)+A434*(12/p),DAY(Paskola_SK!$D$8)))))))</f>
        <v/>
      </c>
      <c r="C434" s="82" t="str">
        <f t="shared" si="18"/>
        <v/>
      </c>
      <c r="D434" s="82" t="str">
        <f t="shared" si="19"/>
        <v/>
      </c>
      <c r="E434" s="82" t="str">
        <f>IF(A434="","",A+SUM($D$2:D433))</f>
        <v/>
      </c>
      <c r="F434" s="82" t="str">
        <f>IF(A434="","",SUM(D$1:D434)+PV)</f>
        <v/>
      </c>
      <c r="G434" s="82" t="str">
        <f>IF(A434="","",IF(Paskola_SK!$D$9=Paskola_VP!$A$10,I433*( (1+rate)^(B434-B433)-1 ),I433*rate))</f>
        <v/>
      </c>
      <c r="H434" s="82" t="str">
        <f>IF(D434="","",SUM(G$1:G434))</f>
        <v/>
      </c>
      <c r="I434" s="82" t="str">
        <f t="shared" si="20"/>
        <v/>
      </c>
    </row>
    <row r="435" spans="1:9" x14ac:dyDescent="0.25">
      <c r="A435" s="84" t="str">
        <f>IF(I434="","",IF(A434&gt;=Paskola_SK!$D$7*p,"",A434+1))</f>
        <v/>
      </c>
      <c r="B435" s="83" t="str">
        <f>IF(A435="","",IF(p=52,B434+7,IF(p=26,B434+14,IF(p=24,IF(MOD(A435,2)=0,EDATE(Paskola_SK!$D$8,A435/2),B434+14),IF(DAY(DATE(YEAR(Paskola_SK!$D$8),MONTH(Paskola_SK!$D$8)+(A435-1)*(12/p),DAY(Paskola_SK!$D$8)))&lt;&gt;DAY(Paskola_SK!$D$8),DATE(YEAR(Paskola_SK!$D$8),MONTH(Paskola_SK!$D$8)+A435*(12/p)+1,0),DATE(YEAR(Paskola_SK!$D$8),MONTH(Paskola_SK!$D$8)+A435*(12/p),DAY(Paskola_SK!$D$8)))))))</f>
        <v/>
      </c>
      <c r="C435" s="82" t="str">
        <f t="shared" si="18"/>
        <v/>
      </c>
      <c r="D435" s="82" t="str">
        <f t="shared" si="19"/>
        <v/>
      </c>
      <c r="E435" s="82" t="str">
        <f>IF(A435="","",A+SUM($D$2:D434))</f>
        <v/>
      </c>
      <c r="F435" s="82" t="str">
        <f>IF(A435="","",SUM(D$1:D435)+PV)</f>
        <v/>
      </c>
      <c r="G435" s="82" t="str">
        <f>IF(A435="","",IF(Paskola_SK!$D$9=Paskola_VP!$A$10,I434*( (1+rate)^(B435-B434)-1 ),I434*rate))</f>
        <v/>
      </c>
      <c r="H435" s="82" t="str">
        <f>IF(D435="","",SUM(G$1:G435))</f>
        <v/>
      </c>
      <c r="I435" s="82" t="str">
        <f t="shared" si="20"/>
        <v/>
      </c>
    </row>
    <row r="436" spans="1:9" x14ac:dyDescent="0.25">
      <c r="A436" s="84" t="str">
        <f>IF(I435="","",IF(A435&gt;=Paskola_SK!$D$7*p,"",A435+1))</f>
        <v/>
      </c>
      <c r="B436" s="83" t="str">
        <f>IF(A436="","",IF(p=52,B435+7,IF(p=26,B435+14,IF(p=24,IF(MOD(A436,2)=0,EDATE(Paskola_SK!$D$8,A436/2),B435+14),IF(DAY(DATE(YEAR(Paskola_SK!$D$8),MONTH(Paskola_SK!$D$8)+(A436-1)*(12/p),DAY(Paskola_SK!$D$8)))&lt;&gt;DAY(Paskola_SK!$D$8),DATE(YEAR(Paskola_SK!$D$8),MONTH(Paskola_SK!$D$8)+A436*(12/p)+1,0),DATE(YEAR(Paskola_SK!$D$8),MONTH(Paskola_SK!$D$8)+A436*(12/p),DAY(Paskola_SK!$D$8)))))))</f>
        <v/>
      </c>
      <c r="C436" s="82" t="str">
        <f t="shared" si="18"/>
        <v/>
      </c>
      <c r="D436" s="82" t="str">
        <f t="shared" si="19"/>
        <v/>
      </c>
      <c r="E436" s="82" t="str">
        <f>IF(A436="","",A+SUM($D$2:D435))</f>
        <v/>
      </c>
      <c r="F436" s="82" t="str">
        <f>IF(A436="","",SUM(D$1:D436)+PV)</f>
        <v/>
      </c>
      <c r="G436" s="82" t="str">
        <f>IF(A436="","",IF(Paskola_SK!$D$9=Paskola_VP!$A$10,I435*( (1+rate)^(B436-B435)-1 ),I435*rate))</f>
        <v/>
      </c>
      <c r="H436" s="82" t="str">
        <f>IF(D436="","",SUM(G$1:G436))</f>
        <v/>
      </c>
      <c r="I436" s="82" t="str">
        <f t="shared" si="20"/>
        <v/>
      </c>
    </row>
    <row r="437" spans="1:9" x14ac:dyDescent="0.25">
      <c r="A437" s="84" t="str">
        <f>IF(I436="","",IF(A436&gt;=Paskola_SK!$D$7*p,"",A436+1))</f>
        <v/>
      </c>
      <c r="B437" s="83" t="str">
        <f>IF(A437="","",IF(p=52,B436+7,IF(p=26,B436+14,IF(p=24,IF(MOD(A437,2)=0,EDATE(Paskola_SK!$D$8,A437/2),B436+14),IF(DAY(DATE(YEAR(Paskola_SK!$D$8),MONTH(Paskola_SK!$D$8)+(A437-1)*(12/p),DAY(Paskola_SK!$D$8)))&lt;&gt;DAY(Paskola_SK!$D$8),DATE(YEAR(Paskola_SK!$D$8),MONTH(Paskola_SK!$D$8)+A437*(12/p)+1,0),DATE(YEAR(Paskola_SK!$D$8),MONTH(Paskola_SK!$D$8)+A437*(12/p),DAY(Paskola_SK!$D$8)))))))</f>
        <v/>
      </c>
      <c r="C437" s="82" t="str">
        <f t="shared" si="18"/>
        <v/>
      </c>
      <c r="D437" s="82" t="str">
        <f t="shared" si="19"/>
        <v/>
      </c>
      <c r="E437" s="82" t="str">
        <f>IF(A437="","",A+SUM($D$2:D436))</f>
        <v/>
      </c>
      <c r="F437" s="82" t="str">
        <f>IF(A437="","",SUM(D$1:D437)+PV)</f>
        <v/>
      </c>
      <c r="G437" s="82" t="str">
        <f>IF(A437="","",IF(Paskola_SK!$D$9=Paskola_VP!$A$10,I436*( (1+rate)^(B437-B436)-1 ),I436*rate))</f>
        <v/>
      </c>
      <c r="H437" s="82" t="str">
        <f>IF(D437="","",SUM(G$1:G437))</f>
        <v/>
      </c>
      <c r="I437" s="82" t="str">
        <f t="shared" si="20"/>
        <v/>
      </c>
    </row>
    <row r="438" spans="1:9" x14ac:dyDescent="0.25">
      <c r="A438" s="84" t="str">
        <f>IF(I437="","",IF(A437&gt;=Paskola_SK!$D$7*p,"",A437+1))</f>
        <v/>
      </c>
      <c r="B438" s="83" t="str">
        <f>IF(A438="","",IF(p=52,B437+7,IF(p=26,B437+14,IF(p=24,IF(MOD(A438,2)=0,EDATE(Paskola_SK!$D$8,A438/2),B437+14),IF(DAY(DATE(YEAR(Paskola_SK!$D$8),MONTH(Paskola_SK!$D$8)+(A438-1)*(12/p),DAY(Paskola_SK!$D$8)))&lt;&gt;DAY(Paskola_SK!$D$8),DATE(YEAR(Paskola_SK!$D$8),MONTH(Paskola_SK!$D$8)+A438*(12/p)+1,0),DATE(YEAR(Paskola_SK!$D$8),MONTH(Paskola_SK!$D$8)+A438*(12/p),DAY(Paskola_SK!$D$8)))))))</f>
        <v/>
      </c>
      <c r="C438" s="82" t="str">
        <f t="shared" si="18"/>
        <v/>
      </c>
      <c r="D438" s="82" t="str">
        <f t="shared" si="19"/>
        <v/>
      </c>
      <c r="E438" s="82" t="str">
        <f>IF(A438="","",A+SUM($D$2:D437))</f>
        <v/>
      </c>
      <c r="F438" s="82" t="str">
        <f>IF(A438="","",SUM(D$1:D438)+PV)</f>
        <v/>
      </c>
      <c r="G438" s="82" t="str">
        <f>IF(A438="","",IF(Paskola_SK!$D$9=Paskola_VP!$A$10,I437*( (1+rate)^(B438-B437)-1 ),I437*rate))</f>
        <v/>
      </c>
      <c r="H438" s="82" t="str">
        <f>IF(D438="","",SUM(G$1:G438))</f>
        <v/>
      </c>
      <c r="I438" s="82" t="str">
        <f t="shared" si="20"/>
        <v/>
      </c>
    </row>
    <row r="439" spans="1:9" x14ac:dyDescent="0.25">
      <c r="A439" s="84" t="str">
        <f>IF(I438="","",IF(A438&gt;=Paskola_SK!$D$7*p,"",A438+1))</f>
        <v/>
      </c>
      <c r="B439" s="83" t="str">
        <f>IF(A439="","",IF(p=52,B438+7,IF(p=26,B438+14,IF(p=24,IF(MOD(A439,2)=0,EDATE(Paskola_SK!$D$8,A439/2),B438+14),IF(DAY(DATE(YEAR(Paskola_SK!$D$8),MONTH(Paskola_SK!$D$8)+(A439-1)*(12/p),DAY(Paskola_SK!$D$8)))&lt;&gt;DAY(Paskola_SK!$D$8),DATE(YEAR(Paskola_SK!$D$8),MONTH(Paskola_SK!$D$8)+A439*(12/p)+1,0),DATE(YEAR(Paskola_SK!$D$8),MONTH(Paskola_SK!$D$8)+A439*(12/p),DAY(Paskola_SK!$D$8)))))))</f>
        <v/>
      </c>
      <c r="C439" s="82" t="str">
        <f t="shared" si="18"/>
        <v/>
      </c>
      <c r="D439" s="82" t="str">
        <f t="shared" si="19"/>
        <v/>
      </c>
      <c r="E439" s="82" t="str">
        <f>IF(A439="","",A+SUM($D$2:D438))</f>
        <v/>
      </c>
      <c r="F439" s="82" t="str">
        <f>IF(A439="","",SUM(D$1:D439)+PV)</f>
        <v/>
      </c>
      <c r="G439" s="82" t="str">
        <f>IF(A439="","",IF(Paskola_SK!$D$9=Paskola_VP!$A$10,I438*( (1+rate)^(B439-B438)-1 ),I438*rate))</f>
        <v/>
      </c>
      <c r="H439" s="82" t="str">
        <f>IF(D439="","",SUM(G$1:G439))</f>
        <v/>
      </c>
      <c r="I439" s="82" t="str">
        <f t="shared" si="20"/>
        <v/>
      </c>
    </row>
    <row r="440" spans="1:9" x14ac:dyDescent="0.25">
      <c r="A440" s="84" t="str">
        <f>IF(I439="","",IF(A439&gt;=Paskola_SK!$D$7*p,"",A439+1))</f>
        <v/>
      </c>
      <c r="B440" s="83" t="str">
        <f>IF(A440="","",IF(p=52,B439+7,IF(p=26,B439+14,IF(p=24,IF(MOD(A440,2)=0,EDATE(Paskola_SK!$D$8,A440/2),B439+14),IF(DAY(DATE(YEAR(Paskola_SK!$D$8),MONTH(Paskola_SK!$D$8)+(A440-1)*(12/p),DAY(Paskola_SK!$D$8)))&lt;&gt;DAY(Paskola_SK!$D$8),DATE(YEAR(Paskola_SK!$D$8),MONTH(Paskola_SK!$D$8)+A440*(12/p)+1,0),DATE(YEAR(Paskola_SK!$D$8),MONTH(Paskola_SK!$D$8)+A440*(12/p),DAY(Paskola_SK!$D$8)))))))</f>
        <v/>
      </c>
      <c r="C440" s="82" t="str">
        <f t="shared" si="18"/>
        <v/>
      </c>
      <c r="D440" s="82" t="str">
        <f t="shared" si="19"/>
        <v/>
      </c>
      <c r="E440" s="82" t="str">
        <f>IF(A440="","",A+SUM($D$2:D439))</f>
        <v/>
      </c>
      <c r="F440" s="82" t="str">
        <f>IF(A440="","",SUM(D$1:D440)+PV)</f>
        <v/>
      </c>
      <c r="G440" s="82" t="str">
        <f>IF(A440="","",IF(Paskola_SK!$D$9=Paskola_VP!$A$10,I439*( (1+rate)^(B440-B439)-1 ),I439*rate))</f>
        <v/>
      </c>
      <c r="H440" s="82" t="str">
        <f>IF(D440="","",SUM(G$1:G440))</f>
        <v/>
      </c>
      <c r="I440" s="82" t="str">
        <f t="shared" si="20"/>
        <v/>
      </c>
    </row>
    <row r="441" spans="1:9" x14ac:dyDescent="0.25">
      <c r="A441" s="84" t="str">
        <f>IF(I440="","",IF(A440&gt;=Paskola_SK!$D$7*p,"",A440+1))</f>
        <v/>
      </c>
      <c r="B441" s="83" t="str">
        <f>IF(A441="","",IF(p=52,B440+7,IF(p=26,B440+14,IF(p=24,IF(MOD(A441,2)=0,EDATE(Paskola_SK!$D$8,A441/2),B440+14),IF(DAY(DATE(YEAR(Paskola_SK!$D$8),MONTH(Paskola_SK!$D$8)+(A441-1)*(12/p),DAY(Paskola_SK!$D$8)))&lt;&gt;DAY(Paskola_SK!$D$8),DATE(YEAR(Paskola_SK!$D$8),MONTH(Paskola_SK!$D$8)+A441*(12/p)+1,0),DATE(YEAR(Paskola_SK!$D$8),MONTH(Paskola_SK!$D$8)+A441*(12/p),DAY(Paskola_SK!$D$8)))))))</f>
        <v/>
      </c>
      <c r="C441" s="82" t="str">
        <f t="shared" si="18"/>
        <v/>
      </c>
      <c r="D441" s="82" t="str">
        <f t="shared" si="19"/>
        <v/>
      </c>
      <c r="E441" s="82" t="str">
        <f>IF(A441="","",A+SUM($D$2:D440))</f>
        <v/>
      </c>
      <c r="F441" s="82" t="str">
        <f>IF(A441="","",SUM(D$1:D441)+PV)</f>
        <v/>
      </c>
      <c r="G441" s="82" t="str">
        <f>IF(A441="","",IF(Paskola_SK!$D$9=Paskola_VP!$A$10,I440*( (1+rate)^(B441-B440)-1 ),I440*rate))</f>
        <v/>
      </c>
      <c r="H441" s="82" t="str">
        <f>IF(D441="","",SUM(G$1:G441))</f>
        <v/>
      </c>
      <c r="I441" s="82" t="str">
        <f t="shared" si="20"/>
        <v/>
      </c>
    </row>
    <row r="442" spans="1:9" x14ac:dyDescent="0.25">
      <c r="A442" s="84" t="str">
        <f>IF(I441="","",IF(A441&gt;=Paskola_SK!$D$7*p,"",A441+1))</f>
        <v/>
      </c>
      <c r="B442" s="83" t="str">
        <f>IF(A442="","",IF(p=52,B441+7,IF(p=26,B441+14,IF(p=24,IF(MOD(A442,2)=0,EDATE(Paskola_SK!$D$8,A442/2),B441+14),IF(DAY(DATE(YEAR(Paskola_SK!$D$8),MONTH(Paskola_SK!$D$8)+(A442-1)*(12/p),DAY(Paskola_SK!$D$8)))&lt;&gt;DAY(Paskola_SK!$D$8),DATE(YEAR(Paskola_SK!$D$8),MONTH(Paskola_SK!$D$8)+A442*(12/p)+1,0),DATE(YEAR(Paskola_SK!$D$8),MONTH(Paskola_SK!$D$8)+A442*(12/p),DAY(Paskola_SK!$D$8)))))))</f>
        <v/>
      </c>
      <c r="C442" s="82" t="str">
        <f t="shared" si="18"/>
        <v/>
      </c>
      <c r="D442" s="82" t="str">
        <f t="shared" si="19"/>
        <v/>
      </c>
      <c r="E442" s="82" t="str">
        <f>IF(A442="","",A+SUM($D$2:D441))</f>
        <v/>
      </c>
      <c r="F442" s="82" t="str">
        <f>IF(A442="","",SUM(D$1:D442)+PV)</f>
        <v/>
      </c>
      <c r="G442" s="82" t="str">
        <f>IF(A442="","",IF(Paskola_SK!$D$9=Paskola_VP!$A$10,I441*( (1+rate)^(B442-B441)-1 ),I441*rate))</f>
        <v/>
      </c>
      <c r="H442" s="82" t="str">
        <f>IF(D442="","",SUM(G$1:G442))</f>
        <v/>
      </c>
      <c r="I442" s="82" t="str">
        <f t="shared" si="20"/>
        <v/>
      </c>
    </row>
    <row r="443" spans="1:9" x14ac:dyDescent="0.25">
      <c r="A443" s="84" t="str">
        <f>IF(I442="","",IF(A442&gt;=Paskola_SK!$D$7*p,"",A442+1))</f>
        <v/>
      </c>
      <c r="B443" s="83" t="str">
        <f>IF(A443="","",IF(p=52,B442+7,IF(p=26,B442+14,IF(p=24,IF(MOD(A443,2)=0,EDATE(Paskola_SK!$D$8,A443/2),B442+14),IF(DAY(DATE(YEAR(Paskola_SK!$D$8),MONTH(Paskola_SK!$D$8)+(A443-1)*(12/p),DAY(Paskola_SK!$D$8)))&lt;&gt;DAY(Paskola_SK!$D$8),DATE(YEAR(Paskola_SK!$D$8),MONTH(Paskola_SK!$D$8)+A443*(12/p)+1,0),DATE(YEAR(Paskola_SK!$D$8),MONTH(Paskola_SK!$D$8)+A443*(12/p),DAY(Paskola_SK!$D$8)))))))</f>
        <v/>
      </c>
      <c r="C443" s="82" t="str">
        <f t="shared" si="18"/>
        <v/>
      </c>
      <c r="D443" s="82" t="str">
        <f t="shared" si="19"/>
        <v/>
      </c>
      <c r="E443" s="82" t="str">
        <f>IF(A443="","",A+SUM($D$2:D442))</f>
        <v/>
      </c>
      <c r="F443" s="82" t="str">
        <f>IF(A443="","",SUM(D$1:D443)+PV)</f>
        <v/>
      </c>
      <c r="G443" s="82" t="str">
        <f>IF(A443="","",IF(Paskola_SK!$D$9=Paskola_VP!$A$10,I442*( (1+rate)^(B443-B442)-1 ),I442*rate))</f>
        <v/>
      </c>
      <c r="H443" s="82" t="str">
        <f>IF(D443="","",SUM(G$1:G443))</f>
        <v/>
      </c>
      <c r="I443" s="82" t="str">
        <f t="shared" si="20"/>
        <v/>
      </c>
    </row>
    <row r="444" spans="1:9" x14ac:dyDescent="0.25">
      <c r="A444" s="84" t="str">
        <f>IF(I443="","",IF(A443&gt;=Paskola_SK!$D$7*p,"",A443+1))</f>
        <v/>
      </c>
      <c r="B444" s="83" t="str">
        <f>IF(A444="","",IF(p=52,B443+7,IF(p=26,B443+14,IF(p=24,IF(MOD(A444,2)=0,EDATE(Paskola_SK!$D$8,A444/2),B443+14),IF(DAY(DATE(YEAR(Paskola_SK!$D$8),MONTH(Paskola_SK!$D$8)+(A444-1)*(12/p),DAY(Paskola_SK!$D$8)))&lt;&gt;DAY(Paskola_SK!$D$8),DATE(YEAR(Paskola_SK!$D$8),MONTH(Paskola_SK!$D$8)+A444*(12/p)+1,0),DATE(YEAR(Paskola_SK!$D$8),MONTH(Paskola_SK!$D$8)+A444*(12/p),DAY(Paskola_SK!$D$8)))))))</f>
        <v/>
      </c>
      <c r="C444" s="82" t="str">
        <f t="shared" si="18"/>
        <v/>
      </c>
      <c r="D444" s="82" t="str">
        <f t="shared" si="19"/>
        <v/>
      </c>
      <c r="E444" s="82" t="str">
        <f>IF(A444="","",A+SUM($D$2:D443))</f>
        <v/>
      </c>
      <c r="F444" s="82" t="str">
        <f>IF(A444="","",SUM(D$1:D444)+PV)</f>
        <v/>
      </c>
      <c r="G444" s="82" t="str">
        <f>IF(A444="","",IF(Paskola_SK!$D$9=Paskola_VP!$A$10,I443*( (1+rate)^(B444-B443)-1 ),I443*rate))</f>
        <v/>
      </c>
      <c r="H444" s="82" t="str">
        <f>IF(D444="","",SUM(G$1:G444))</f>
        <v/>
      </c>
      <c r="I444" s="82" t="str">
        <f t="shared" si="20"/>
        <v/>
      </c>
    </row>
    <row r="445" spans="1:9" x14ac:dyDescent="0.25">
      <c r="A445" s="84" t="str">
        <f>IF(I444="","",IF(A444&gt;=Paskola_SK!$D$7*p,"",A444+1))</f>
        <v/>
      </c>
      <c r="B445" s="83" t="str">
        <f>IF(A445="","",IF(p=52,B444+7,IF(p=26,B444+14,IF(p=24,IF(MOD(A445,2)=0,EDATE(Paskola_SK!$D$8,A445/2),B444+14),IF(DAY(DATE(YEAR(Paskola_SK!$D$8),MONTH(Paskola_SK!$D$8)+(A445-1)*(12/p),DAY(Paskola_SK!$D$8)))&lt;&gt;DAY(Paskola_SK!$D$8),DATE(YEAR(Paskola_SK!$D$8),MONTH(Paskola_SK!$D$8)+A445*(12/p)+1,0),DATE(YEAR(Paskola_SK!$D$8),MONTH(Paskola_SK!$D$8)+A445*(12/p),DAY(Paskola_SK!$D$8)))))))</f>
        <v/>
      </c>
      <c r="C445" s="82" t="str">
        <f t="shared" si="18"/>
        <v/>
      </c>
      <c r="D445" s="82" t="str">
        <f t="shared" si="19"/>
        <v/>
      </c>
      <c r="E445" s="82" t="str">
        <f>IF(A445="","",A+SUM($D$2:D444))</f>
        <v/>
      </c>
      <c r="F445" s="82" t="str">
        <f>IF(A445="","",SUM(D$1:D445)+PV)</f>
        <v/>
      </c>
      <c r="G445" s="82" t="str">
        <f>IF(A445="","",IF(Paskola_SK!$D$9=Paskola_VP!$A$10,I444*( (1+rate)^(B445-B444)-1 ),I444*rate))</f>
        <v/>
      </c>
      <c r="H445" s="82" t="str">
        <f>IF(D445="","",SUM(G$1:G445))</f>
        <v/>
      </c>
      <c r="I445" s="82" t="str">
        <f t="shared" si="20"/>
        <v/>
      </c>
    </row>
    <row r="446" spans="1:9" x14ac:dyDescent="0.25">
      <c r="A446" s="84" t="str">
        <f>IF(I445="","",IF(A445&gt;=Paskola_SK!$D$7*p,"",A445+1))</f>
        <v/>
      </c>
      <c r="B446" s="83" t="str">
        <f>IF(A446="","",IF(p=52,B445+7,IF(p=26,B445+14,IF(p=24,IF(MOD(A446,2)=0,EDATE(Paskola_SK!$D$8,A446/2),B445+14),IF(DAY(DATE(YEAR(Paskola_SK!$D$8),MONTH(Paskola_SK!$D$8)+(A446-1)*(12/p),DAY(Paskola_SK!$D$8)))&lt;&gt;DAY(Paskola_SK!$D$8),DATE(YEAR(Paskola_SK!$D$8),MONTH(Paskola_SK!$D$8)+A446*(12/p)+1,0),DATE(YEAR(Paskola_SK!$D$8),MONTH(Paskola_SK!$D$8)+A446*(12/p),DAY(Paskola_SK!$D$8)))))))</f>
        <v/>
      </c>
      <c r="C446" s="82" t="str">
        <f t="shared" si="18"/>
        <v/>
      </c>
      <c r="D446" s="82" t="str">
        <f t="shared" si="19"/>
        <v/>
      </c>
      <c r="E446" s="82" t="str">
        <f>IF(A446="","",A+SUM($D$2:D445))</f>
        <v/>
      </c>
      <c r="F446" s="82" t="str">
        <f>IF(A446="","",SUM(D$1:D446)+PV)</f>
        <v/>
      </c>
      <c r="G446" s="82" t="str">
        <f>IF(A446="","",IF(Paskola_SK!$D$9=Paskola_VP!$A$10,I445*( (1+rate)^(B446-B445)-1 ),I445*rate))</f>
        <v/>
      </c>
      <c r="H446" s="82" t="str">
        <f>IF(D446="","",SUM(G$1:G446))</f>
        <v/>
      </c>
      <c r="I446" s="82" t="str">
        <f t="shared" si="20"/>
        <v/>
      </c>
    </row>
    <row r="447" spans="1:9" x14ac:dyDescent="0.25">
      <c r="A447" s="84" t="str">
        <f>IF(I446="","",IF(A446&gt;=Paskola_SK!$D$7*p,"",A446+1))</f>
        <v/>
      </c>
      <c r="B447" s="83" t="str">
        <f>IF(A447="","",IF(p=52,B446+7,IF(p=26,B446+14,IF(p=24,IF(MOD(A447,2)=0,EDATE(Paskola_SK!$D$8,A447/2),B446+14),IF(DAY(DATE(YEAR(Paskola_SK!$D$8),MONTH(Paskola_SK!$D$8)+(A447-1)*(12/p),DAY(Paskola_SK!$D$8)))&lt;&gt;DAY(Paskola_SK!$D$8),DATE(YEAR(Paskola_SK!$D$8),MONTH(Paskola_SK!$D$8)+A447*(12/p)+1,0),DATE(YEAR(Paskola_SK!$D$8),MONTH(Paskola_SK!$D$8)+A447*(12/p),DAY(Paskola_SK!$D$8)))))))</f>
        <v/>
      </c>
      <c r="C447" s="82" t="str">
        <f t="shared" si="18"/>
        <v/>
      </c>
      <c r="D447" s="82" t="str">
        <f t="shared" si="19"/>
        <v/>
      </c>
      <c r="E447" s="82" t="str">
        <f>IF(A447="","",A+SUM($D$2:D446))</f>
        <v/>
      </c>
      <c r="F447" s="82" t="str">
        <f>IF(A447="","",SUM(D$1:D447)+PV)</f>
        <v/>
      </c>
      <c r="G447" s="82" t="str">
        <f>IF(A447="","",IF(Paskola_SK!$D$9=Paskola_VP!$A$10,I446*( (1+rate)^(B447-B446)-1 ),I446*rate))</f>
        <v/>
      </c>
      <c r="H447" s="82" t="str">
        <f>IF(D447="","",SUM(G$1:G447))</f>
        <v/>
      </c>
      <c r="I447" s="82" t="str">
        <f t="shared" si="20"/>
        <v/>
      </c>
    </row>
    <row r="448" spans="1:9" x14ac:dyDescent="0.25">
      <c r="A448" s="84" t="str">
        <f>IF(I447="","",IF(A447&gt;=Paskola_SK!$D$7*p,"",A447+1))</f>
        <v/>
      </c>
      <c r="B448" s="83" t="str">
        <f>IF(A448="","",IF(p=52,B447+7,IF(p=26,B447+14,IF(p=24,IF(MOD(A448,2)=0,EDATE(Paskola_SK!$D$8,A448/2),B447+14),IF(DAY(DATE(YEAR(Paskola_SK!$D$8),MONTH(Paskola_SK!$D$8)+(A448-1)*(12/p),DAY(Paskola_SK!$D$8)))&lt;&gt;DAY(Paskola_SK!$D$8),DATE(YEAR(Paskola_SK!$D$8),MONTH(Paskola_SK!$D$8)+A448*(12/p)+1,0),DATE(YEAR(Paskola_SK!$D$8),MONTH(Paskola_SK!$D$8)+A448*(12/p),DAY(Paskola_SK!$D$8)))))))</f>
        <v/>
      </c>
      <c r="C448" s="82" t="str">
        <f t="shared" si="18"/>
        <v/>
      </c>
      <c r="D448" s="82" t="str">
        <f t="shared" si="19"/>
        <v/>
      </c>
      <c r="E448" s="82" t="str">
        <f>IF(A448="","",A+SUM($D$2:D447))</f>
        <v/>
      </c>
      <c r="F448" s="82" t="str">
        <f>IF(A448="","",SUM(D$1:D448)+PV)</f>
        <v/>
      </c>
      <c r="G448" s="82" t="str">
        <f>IF(A448="","",IF(Paskola_SK!$D$9=Paskola_VP!$A$10,I447*( (1+rate)^(B448-B447)-1 ),I447*rate))</f>
        <v/>
      </c>
      <c r="H448" s="82" t="str">
        <f>IF(D448="","",SUM(G$1:G448))</f>
        <v/>
      </c>
      <c r="I448" s="82" t="str">
        <f t="shared" si="20"/>
        <v/>
      </c>
    </row>
    <row r="449" spans="1:9" x14ac:dyDescent="0.25">
      <c r="A449" s="84" t="str">
        <f>IF(I448="","",IF(A448&gt;=Paskola_SK!$D$7*p,"",A448+1))</f>
        <v/>
      </c>
      <c r="B449" s="83" t="str">
        <f>IF(A449="","",IF(p=52,B448+7,IF(p=26,B448+14,IF(p=24,IF(MOD(A449,2)=0,EDATE(Paskola_SK!$D$8,A449/2),B448+14),IF(DAY(DATE(YEAR(Paskola_SK!$D$8),MONTH(Paskola_SK!$D$8)+(A449-1)*(12/p),DAY(Paskola_SK!$D$8)))&lt;&gt;DAY(Paskola_SK!$D$8),DATE(YEAR(Paskola_SK!$D$8),MONTH(Paskola_SK!$D$8)+A449*(12/p)+1,0),DATE(YEAR(Paskola_SK!$D$8),MONTH(Paskola_SK!$D$8)+A449*(12/p),DAY(Paskola_SK!$D$8)))))))</f>
        <v/>
      </c>
      <c r="C449" s="82" t="str">
        <f t="shared" si="18"/>
        <v/>
      </c>
      <c r="D449" s="82" t="str">
        <f t="shared" si="19"/>
        <v/>
      </c>
      <c r="E449" s="82" t="str">
        <f>IF(A449="","",A+SUM($D$2:D448))</f>
        <v/>
      </c>
      <c r="F449" s="82" t="str">
        <f>IF(A449="","",SUM(D$1:D449)+PV)</f>
        <v/>
      </c>
      <c r="G449" s="82" t="str">
        <f>IF(A449="","",IF(Paskola_SK!$D$9=Paskola_VP!$A$10,I448*( (1+rate)^(B449-B448)-1 ),I448*rate))</f>
        <v/>
      </c>
      <c r="H449" s="82" t="str">
        <f>IF(D449="","",SUM(G$1:G449))</f>
        <v/>
      </c>
      <c r="I449" s="82" t="str">
        <f t="shared" si="20"/>
        <v/>
      </c>
    </row>
    <row r="450" spans="1:9" x14ac:dyDescent="0.25">
      <c r="A450" s="84" t="str">
        <f>IF(I449="","",IF(A449&gt;=Paskola_SK!$D$7*p,"",A449+1))</f>
        <v/>
      </c>
      <c r="B450" s="83" t="str">
        <f>IF(A450="","",IF(p=52,B449+7,IF(p=26,B449+14,IF(p=24,IF(MOD(A450,2)=0,EDATE(Paskola_SK!$D$8,A450/2),B449+14),IF(DAY(DATE(YEAR(Paskola_SK!$D$8),MONTH(Paskola_SK!$D$8)+(A450-1)*(12/p),DAY(Paskola_SK!$D$8)))&lt;&gt;DAY(Paskola_SK!$D$8),DATE(YEAR(Paskola_SK!$D$8),MONTH(Paskola_SK!$D$8)+A450*(12/p)+1,0),DATE(YEAR(Paskola_SK!$D$8),MONTH(Paskola_SK!$D$8)+A450*(12/p),DAY(Paskola_SK!$D$8)))))))</f>
        <v/>
      </c>
      <c r="C450" s="82" t="str">
        <f t="shared" ref="C450:C513" si="21">IF(A450="","",PV)</f>
        <v/>
      </c>
      <c r="D450" s="82" t="str">
        <f t="shared" si="19"/>
        <v/>
      </c>
      <c r="E450" s="82" t="str">
        <f>IF(A450="","",A+SUM($D$2:D449))</f>
        <v/>
      </c>
      <c r="F450" s="82" t="str">
        <f>IF(A450="","",SUM(D$1:D450)+PV)</f>
        <v/>
      </c>
      <c r="G450" s="82" t="str">
        <f>IF(A450="","",IF(Paskola_SK!$D$9=Paskola_VP!$A$10,I449*( (1+rate)^(B450-B449)-1 ),I449*rate))</f>
        <v/>
      </c>
      <c r="H450" s="82" t="str">
        <f>IF(D450="","",SUM(G$1:G450))</f>
        <v/>
      </c>
      <c r="I450" s="82" t="str">
        <f t="shared" si="20"/>
        <v/>
      </c>
    </row>
    <row r="451" spans="1:9" x14ac:dyDescent="0.25">
      <c r="A451" s="84" t="str">
        <f>IF(I450="","",IF(A450&gt;=Paskola_SK!$D$7*p,"",A450+1))</f>
        <v/>
      </c>
      <c r="B451" s="83" t="str">
        <f>IF(A451="","",IF(p=52,B450+7,IF(p=26,B450+14,IF(p=24,IF(MOD(A451,2)=0,EDATE(Paskola_SK!$D$8,A451/2),B450+14),IF(DAY(DATE(YEAR(Paskola_SK!$D$8),MONTH(Paskola_SK!$D$8)+(A451-1)*(12/p),DAY(Paskola_SK!$D$8)))&lt;&gt;DAY(Paskola_SK!$D$8),DATE(YEAR(Paskola_SK!$D$8),MONTH(Paskola_SK!$D$8)+A451*(12/p)+1,0),DATE(YEAR(Paskola_SK!$D$8),MONTH(Paskola_SK!$D$8)+A451*(12/p),DAY(Paskola_SK!$D$8)))))))</f>
        <v/>
      </c>
      <c r="C451" s="82" t="str">
        <f t="shared" si="21"/>
        <v/>
      </c>
      <c r="D451" s="82" t="str">
        <f t="shared" ref="D451:D514" si="22">IF(A451="","",A)</f>
        <v/>
      </c>
      <c r="E451" s="82" t="str">
        <f>IF(A451="","",A+SUM($D$2:D450))</f>
        <v/>
      </c>
      <c r="F451" s="82" t="str">
        <f>IF(A451="","",SUM(D$1:D451)+PV)</f>
        <v/>
      </c>
      <c r="G451" s="82" t="str">
        <f>IF(A451="","",IF(Paskola_SK!$D$9=Paskola_VP!$A$10,I450*( (1+rate)^(B451-B450)-1 ),I450*rate))</f>
        <v/>
      </c>
      <c r="H451" s="82" t="str">
        <f>IF(D451="","",SUM(G$1:G451))</f>
        <v/>
      </c>
      <c r="I451" s="82" t="str">
        <f t="shared" ref="I451:I514" si="23">IF(A451="","",I450+G451+D451)</f>
        <v/>
      </c>
    </row>
    <row r="452" spans="1:9" x14ac:dyDescent="0.25">
      <c r="A452" s="84" t="str">
        <f>IF(I451="","",IF(A451&gt;=Paskola_SK!$D$7*p,"",A451+1))</f>
        <v/>
      </c>
      <c r="B452" s="83" t="str">
        <f>IF(A452="","",IF(p=52,B451+7,IF(p=26,B451+14,IF(p=24,IF(MOD(A452,2)=0,EDATE(Paskola_SK!$D$8,A452/2),B451+14),IF(DAY(DATE(YEAR(Paskola_SK!$D$8),MONTH(Paskola_SK!$D$8)+(A452-1)*(12/p),DAY(Paskola_SK!$D$8)))&lt;&gt;DAY(Paskola_SK!$D$8),DATE(YEAR(Paskola_SK!$D$8),MONTH(Paskola_SK!$D$8)+A452*(12/p)+1,0),DATE(YEAR(Paskola_SK!$D$8),MONTH(Paskola_SK!$D$8)+A452*(12/p),DAY(Paskola_SK!$D$8)))))))</f>
        <v/>
      </c>
      <c r="C452" s="82" t="str">
        <f t="shared" si="21"/>
        <v/>
      </c>
      <c r="D452" s="82" t="str">
        <f t="shared" si="22"/>
        <v/>
      </c>
      <c r="E452" s="82" t="str">
        <f>IF(A452="","",A+SUM($D$2:D451))</f>
        <v/>
      </c>
      <c r="F452" s="82" t="str">
        <f>IF(A452="","",SUM(D$1:D452)+PV)</f>
        <v/>
      </c>
      <c r="G452" s="82" t="str">
        <f>IF(A452="","",IF(Paskola_SK!$D$9=Paskola_VP!$A$10,I451*( (1+rate)^(B452-B451)-1 ),I451*rate))</f>
        <v/>
      </c>
      <c r="H452" s="82" t="str">
        <f>IF(D452="","",SUM(G$1:G452))</f>
        <v/>
      </c>
      <c r="I452" s="82" t="str">
        <f t="shared" si="23"/>
        <v/>
      </c>
    </row>
    <row r="453" spans="1:9" x14ac:dyDescent="0.25">
      <c r="A453" s="84" t="str">
        <f>IF(I452="","",IF(A452&gt;=Paskola_SK!$D$7*p,"",A452+1))</f>
        <v/>
      </c>
      <c r="B453" s="83" t="str">
        <f>IF(A453="","",IF(p=52,B452+7,IF(p=26,B452+14,IF(p=24,IF(MOD(A453,2)=0,EDATE(Paskola_SK!$D$8,A453/2),B452+14),IF(DAY(DATE(YEAR(Paskola_SK!$D$8),MONTH(Paskola_SK!$D$8)+(A453-1)*(12/p),DAY(Paskola_SK!$D$8)))&lt;&gt;DAY(Paskola_SK!$D$8),DATE(YEAR(Paskola_SK!$D$8),MONTH(Paskola_SK!$D$8)+A453*(12/p)+1,0),DATE(YEAR(Paskola_SK!$D$8),MONTH(Paskola_SK!$D$8)+A453*(12/p),DAY(Paskola_SK!$D$8)))))))</f>
        <v/>
      </c>
      <c r="C453" s="82" t="str">
        <f t="shared" si="21"/>
        <v/>
      </c>
      <c r="D453" s="82" t="str">
        <f t="shared" si="22"/>
        <v/>
      </c>
      <c r="E453" s="82" t="str">
        <f>IF(A453="","",A+SUM($D$2:D452))</f>
        <v/>
      </c>
      <c r="F453" s="82" t="str">
        <f>IF(A453="","",SUM(D$1:D453)+PV)</f>
        <v/>
      </c>
      <c r="G453" s="82" t="str">
        <f>IF(A453="","",IF(Paskola_SK!$D$9=Paskola_VP!$A$10,I452*( (1+rate)^(B453-B452)-1 ),I452*rate))</f>
        <v/>
      </c>
      <c r="H453" s="82" t="str">
        <f>IF(D453="","",SUM(G$1:G453))</f>
        <v/>
      </c>
      <c r="I453" s="82" t="str">
        <f t="shared" si="23"/>
        <v/>
      </c>
    </row>
    <row r="454" spans="1:9" x14ac:dyDescent="0.25">
      <c r="A454" s="84" t="str">
        <f>IF(I453="","",IF(A453&gt;=Paskola_SK!$D$7*p,"",A453+1))</f>
        <v/>
      </c>
      <c r="B454" s="83" t="str">
        <f>IF(A454="","",IF(p=52,B453+7,IF(p=26,B453+14,IF(p=24,IF(MOD(A454,2)=0,EDATE(Paskola_SK!$D$8,A454/2),B453+14),IF(DAY(DATE(YEAR(Paskola_SK!$D$8),MONTH(Paskola_SK!$D$8)+(A454-1)*(12/p),DAY(Paskola_SK!$D$8)))&lt;&gt;DAY(Paskola_SK!$D$8),DATE(YEAR(Paskola_SK!$D$8),MONTH(Paskola_SK!$D$8)+A454*(12/p)+1,0),DATE(YEAR(Paskola_SK!$D$8),MONTH(Paskola_SK!$D$8)+A454*(12/p),DAY(Paskola_SK!$D$8)))))))</f>
        <v/>
      </c>
      <c r="C454" s="82" t="str">
        <f t="shared" si="21"/>
        <v/>
      </c>
      <c r="D454" s="82" t="str">
        <f t="shared" si="22"/>
        <v/>
      </c>
      <c r="E454" s="82" t="str">
        <f>IF(A454="","",A+SUM($D$2:D453))</f>
        <v/>
      </c>
      <c r="F454" s="82" t="str">
        <f>IF(A454="","",SUM(D$1:D454)+PV)</f>
        <v/>
      </c>
      <c r="G454" s="82" t="str">
        <f>IF(A454="","",IF(Paskola_SK!$D$9=Paskola_VP!$A$10,I453*( (1+rate)^(B454-B453)-1 ),I453*rate))</f>
        <v/>
      </c>
      <c r="H454" s="82" t="str">
        <f>IF(D454="","",SUM(G$1:G454))</f>
        <v/>
      </c>
      <c r="I454" s="82" t="str">
        <f t="shared" si="23"/>
        <v/>
      </c>
    </row>
    <row r="455" spans="1:9" x14ac:dyDescent="0.25">
      <c r="A455" s="84" t="str">
        <f>IF(I454="","",IF(A454&gt;=Paskola_SK!$D$7*p,"",A454+1))</f>
        <v/>
      </c>
      <c r="B455" s="83" t="str">
        <f>IF(A455="","",IF(p=52,B454+7,IF(p=26,B454+14,IF(p=24,IF(MOD(A455,2)=0,EDATE(Paskola_SK!$D$8,A455/2),B454+14),IF(DAY(DATE(YEAR(Paskola_SK!$D$8),MONTH(Paskola_SK!$D$8)+(A455-1)*(12/p),DAY(Paskola_SK!$D$8)))&lt;&gt;DAY(Paskola_SK!$D$8),DATE(YEAR(Paskola_SK!$D$8),MONTH(Paskola_SK!$D$8)+A455*(12/p)+1,0),DATE(YEAR(Paskola_SK!$D$8),MONTH(Paskola_SK!$D$8)+A455*(12/p),DAY(Paskola_SK!$D$8)))))))</f>
        <v/>
      </c>
      <c r="C455" s="82" t="str">
        <f t="shared" si="21"/>
        <v/>
      </c>
      <c r="D455" s="82" t="str">
        <f t="shared" si="22"/>
        <v/>
      </c>
      <c r="E455" s="82" t="str">
        <f>IF(A455="","",A+SUM($D$2:D454))</f>
        <v/>
      </c>
      <c r="F455" s="82" t="str">
        <f>IF(A455="","",SUM(D$1:D455)+PV)</f>
        <v/>
      </c>
      <c r="G455" s="82" t="str">
        <f>IF(A455="","",IF(Paskola_SK!$D$9=Paskola_VP!$A$10,I454*( (1+rate)^(B455-B454)-1 ),I454*rate))</f>
        <v/>
      </c>
      <c r="H455" s="82" t="str">
        <f>IF(D455="","",SUM(G$1:G455))</f>
        <v/>
      </c>
      <c r="I455" s="82" t="str">
        <f t="shared" si="23"/>
        <v/>
      </c>
    </row>
    <row r="456" spans="1:9" x14ac:dyDescent="0.25">
      <c r="A456" s="84" t="str">
        <f>IF(I455="","",IF(A455&gt;=Paskola_SK!$D$7*p,"",A455+1))</f>
        <v/>
      </c>
      <c r="B456" s="83" t="str">
        <f>IF(A456="","",IF(p=52,B455+7,IF(p=26,B455+14,IF(p=24,IF(MOD(A456,2)=0,EDATE(Paskola_SK!$D$8,A456/2),B455+14),IF(DAY(DATE(YEAR(Paskola_SK!$D$8),MONTH(Paskola_SK!$D$8)+(A456-1)*(12/p),DAY(Paskola_SK!$D$8)))&lt;&gt;DAY(Paskola_SK!$D$8),DATE(YEAR(Paskola_SK!$D$8),MONTH(Paskola_SK!$D$8)+A456*(12/p)+1,0),DATE(YEAR(Paskola_SK!$D$8),MONTH(Paskola_SK!$D$8)+A456*(12/p),DAY(Paskola_SK!$D$8)))))))</f>
        <v/>
      </c>
      <c r="C456" s="82" t="str">
        <f t="shared" si="21"/>
        <v/>
      </c>
      <c r="D456" s="82" t="str">
        <f t="shared" si="22"/>
        <v/>
      </c>
      <c r="E456" s="82" t="str">
        <f>IF(A456="","",A+SUM($D$2:D455))</f>
        <v/>
      </c>
      <c r="F456" s="82" t="str">
        <f>IF(A456="","",SUM(D$1:D456)+PV)</f>
        <v/>
      </c>
      <c r="G456" s="82" t="str">
        <f>IF(A456="","",IF(Paskola_SK!$D$9=Paskola_VP!$A$10,I455*( (1+rate)^(B456-B455)-1 ),I455*rate))</f>
        <v/>
      </c>
      <c r="H456" s="82" t="str">
        <f>IF(D456="","",SUM(G$1:G456))</f>
        <v/>
      </c>
      <c r="I456" s="82" t="str">
        <f t="shared" si="23"/>
        <v/>
      </c>
    </row>
    <row r="457" spans="1:9" x14ac:dyDescent="0.25">
      <c r="A457" s="84" t="str">
        <f>IF(I456="","",IF(A456&gt;=Paskola_SK!$D$7*p,"",A456+1))</f>
        <v/>
      </c>
      <c r="B457" s="83" t="str">
        <f>IF(A457="","",IF(p=52,B456+7,IF(p=26,B456+14,IF(p=24,IF(MOD(A457,2)=0,EDATE(Paskola_SK!$D$8,A457/2),B456+14),IF(DAY(DATE(YEAR(Paskola_SK!$D$8),MONTH(Paskola_SK!$D$8)+(A457-1)*(12/p),DAY(Paskola_SK!$D$8)))&lt;&gt;DAY(Paskola_SK!$D$8),DATE(YEAR(Paskola_SK!$D$8),MONTH(Paskola_SK!$D$8)+A457*(12/p)+1,0),DATE(YEAR(Paskola_SK!$D$8),MONTH(Paskola_SK!$D$8)+A457*(12/p),DAY(Paskola_SK!$D$8)))))))</f>
        <v/>
      </c>
      <c r="C457" s="82" t="str">
        <f t="shared" si="21"/>
        <v/>
      </c>
      <c r="D457" s="82" t="str">
        <f t="shared" si="22"/>
        <v/>
      </c>
      <c r="E457" s="82" t="str">
        <f>IF(A457="","",A+SUM($D$2:D456))</f>
        <v/>
      </c>
      <c r="F457" s="82" t="str">
        <f>IF(A457="","",SUM(D$1:D457)+PV)</f>
        <v/>
      </c>
      <c r="G457" s="82" t="str">
        <f>IF(A457="","",IF(Paskola_SK!$D$9=Paskola_VP!$A$10,I456*( (1+rate)^(B457-B456)-1 ),I456*rate))</f>
        <v/>
      </c>
      <c r="H457" s="82" t="str">
        <f>IF(D457="","",SUM(G$1:G457))</f>
        <v/>
      </c>
      <c r="I457" s="82" t="str">
        <f t="shared" si="23"/>
        <v/>
      </c>
    </row>
    <row r="458" spans="1:9" x14ac:dyDescent="0.25">
      <c r="A458" s="84" t="str">
        <f>IF(I457="","",IF(A457&gt;=Paskola_SK!$D$7*p,"",A457+1))</f>
        <v/>
      </c>
      <c r="B458" s="83" t="str">
        <f>IF(A458="","",IF(p=52,B457+7,IF(p=26,B457+14,IF(p=24,IF(MOD(A458,2)=0,EDATE(Paskola_SK!$D$8,A458/2),B457+14),IF(DAY(DATE(YEAR(Paskola_SK!$D$8),MONTH(Paskola_SK!$D$8)+(A458-1)*(12/p),DAY(Paskola_SK!$D$8)))&lt;&gt;DAY(Paskola_SK!$D$8),DATE(YEAR(Paskola_SK!$D$8),MONTH(Paskola_SK!$D$8)+A458*(12/p)+1,0),DATE(YEAR(Paskola_SK!$D$8),MONTH(Paskola_SK!$D$8)+A458*(12/p),DAY(Paskola_SK!$D$8)))))))</f>
        <v/>
      </c>
      <c r="C458" s="82" t="str">
        <f t="shared" si="21"/>
        <v/>
      </c>
      <c r="D458" s="82" t="str">
        <f t="shared" si="22"/>
        <v/>
      </c>
      <c r="E458" s="82" t="str">
        <f>IF(A458="","",A+SUM($D$2:D457))</f>
        <v/>
      </c>
      <c r="F458" s="82" t="str">
        <f>IF(A458="","",SUM(D$1:D458)+PV)</f>
        <v/>
      </c>
      <c r="G458" s="82" t="str">
        <f>IF(A458="","",IF(Paskola_SK!$D$9=Paskola_VP!$A$10,I457*( (1+rate)^(B458-B457)-1 ),I457*rate))</f>
        <v/>
      </c>
      <c r="H458" s="82" t="str">
        <f>IF(D458="","",SUM(G$1:G458))</f>
        <v/>
      </c>
      <c r="I458" s="82" t="str">
        <f t="shared" si="23"/>
        <v/>
      </c>
    </row>
    <row r="459" spans="1:9" x14ac:dyDescent="0.25">
      <c r="A459" s="84" t="str">
        <f>IF(I458="","",IF(A458&gt;=Paskola_SK!$D$7*p,"",A458+1))</f>
        <v/>
      </c>
      <c r="B459" s="83" t="str">
        <f>IF(A459="","",IF(p=52,B458+7,IF(p=26,B458+14,IF(p=24,IF(MOD(A459,2)=0,EDATE(Paskola_SK!$D$8,A459/2),B458+14),IF(DAY(DATE(YEAR(Paskola_SK!$D$8),MONTH(Paskola_SK!$D$8)+(A459-1)*(12/p),DAY(Paskola_SK!$D$8)))&lt;&gt;DAY(Paskola_SK!$D$8),DATE(YEAR(Paskola_SK!$D$8),MONTH(Paskola_SK!$D$8)+A459*(12/p)+1,0),DATE(YEAR(Paskola_SK!$D$8),MONTH(Paskola_SK!$D$8)+A459*(12/p),DAY(Paskola_SK!$D$8)))))))</f>
        <v/>
      </c>
      <c r="C459" s="82" t="str">
        <f t="shared" si="21"/>
        <v/>
      </c>
      <c r="D459" s="82" t="str">
        <f t="shared" si="22"/>
        <v/>
      </c>
      <c r="E459" s="82" t="str">
        <f>IF(A459="","",A+SUM($D$2:D458))</f>
        <v/>
      </c>
      <c r="F459" s="82" t="str">
        <f>IF(A459="","",SUM(D$1:D459)+PV)</f>
        <v/>
      </c>
      <c r="G459" s="82" t="str">
        <f>IF(A459="","",IF(Paskola_SK!$D$9=Paskola_VP!$A$10,I458*( (1+rate)^(B459-B458)-1 ),I458*rate))</f>
        <v/>
      </c>
      <c r="H459" s="82" t="str">
        <f>IF(D459="","",SUM(G$1:G459))</f>
        <v/>
      </c>
      <c r="I459" s="82" t="str">
        <f t="shared" si="23"/>
        <v/>
      </c>
    </row>
    <row r="460" spans="1:9" x14ac:dyDescent="0.25">
      <c r="A460" s="84" t="str">
        <f>IF(I459="","",IF(A459&gt;=Paskola_SK!$D$7*p,"",A459+1))</f>
        <v/>
      </c>
      <c r="B460" s="83" t="str">
        <f>IF(A460="","",IF(p=52,B459+7,IF(p=26,B459+14,IF(p=24,IF(MOD(A460,2)=0,EDATE(Paskola_SK!$D$8,A460/2),B459+14),IF(DAY(DATE(YEAR(Paskola_SK!$D$8),MONTH(Paskola_SK!$D$8)+(A460-1)*(12/p),DAY(Paskola_SK!$D$8)))&lt;&gt;DAY(Paskola_SK!$D$8),DATE(YEAR(Paskola_SK!$D$8),MONTH(Paskola_SK!$D$8)+A460*(12/p)+1,0),DATE(YEAR(Paskola_SK!$D$8),MONTH(Paskola_SK!$D$8)+A460*(12/p),DAY(Paskola_SK!$D$8)))))))</f>
        <v/>
      </c>
      <c r="C460" s="82" t="str">
        <f t="shared" si="21"/>
        <v/>
      </c>
      <c r="D460" s="82" t="str">
        <f t="shared" si="22"/>
        <v/>
      </c>
      <c r="E460" s="82" t="str">
        <f>IF(A460="","",A+SUM($D$2:D459))</f>
        <v/>
      </c>
      <c r="F460" s="82" t="str">
        <f>IF(A460="","",SUM(D$1:D460)+PV)</f>
        <v/>
      </c>
      <c r="G460" s="82" t="str">
        <f>IF(A460="","",IF(Paskola_SK!$D$9=Paskola_VP!$A$10,I459*( (1+rate)^(B460-B459)-1 ),I459*rate))</f>
        <v/>
      </c>
      <c r="H460" s="82" t="str">
        <f>IF(D460="","",SUM(G$1:G460))</f>
        <v/>
      </c>
      <c r="I460" s="82" t="str">
        <f t="shared" si="23"/>
        <v/>
      </c>
    </row>
    <row r="461" spans="1:9" x14ac:dyDescent="0.25">
      <c r="A461" s="84" t="str">
        <f>IF(I460="","",IF(A460&gt;=Paskola_SK!$D$7*p,"",A460+1))</f>
        <v/>
      </c>
      <c r="B461" s="83" t="str">
        <f>IF(A461="","",IF(p=52,B460+7,IF(p=26,B460+14,IF(p=24,IF(MOD(A461,2)=0,EDATE(Paskola_SK!$D$8,A461/2),B460+14),IF(DAY(DATE(YEAR(Paskola_SK!$D$8),MONTH(Paskola_SK!$D$8)+(A461-1)*(12/p),DAY(Paskola_SK!$D$8)))&lt;&gt;DAY(Paskola_SK!$D$8),DATE(YEAR(Paskola_SK!$D$8),MONTH(Paskola_SK!$D$8)+A461*(12/p)+1,0),DATE(YEAR(Paskola_SK!$D$8),MONTH(Paskola_SK!$D$8)+A461*(12/p),DAY(Paskola_SK!$D$8)))))))</f>
        <v/>
      </c>
      <c r="C461" s="82" t="str">
        <f t="shared" si="21"/>
        <v/>
      </c>
      <c r="D461" s="82" t="str">
        <f t="shared" si="22"/>
        <v/>
      </c>
      <c r="E461" s="82" t="str">
        <f>IF(A461="","",A+SUM($D$2:D460))</f>
        <v/>
      </c>
      <c r="F461" s="82" t="str">
        <f>IF(A461="","",SUM(D$1:D461)+PV)</f>
        <v/>
      </c>
      <c r="G461" s="82" t="str">
        <f>IF(A461="","",IF(Paskola_SK!$D$9=Paskola_VP!$A$10,I460*( (1+rate)^(B461-B460)-1 ),I460*rate))</f>
        <v/>
      </c>
      <c r="H461" s="82" t="str">
        <f>IF(D461="","",SUM(G$1:G461))</f>
        <v/>
      </c>
      <c r="I461" s="82" t="str">
        <f t="shared" si="23"/>
        <v/>
      </c>
    </row>
    <row r="462" spans="1:9" x14ac:dyDescent="0.25">
      <c r="A462" s="84" t="str">
        <f>IF(I461="","",IF(A461&gt;=Paskola_SK!$D$7*p,"",A461+1))</f>
        <v/>
      </c>
      <c r="B462" s="83" t="str">
        <f>IF(A462="","",IF(p=52,B461+7,IF(p=26,B461+14,IF(p=24,IF(MOD(A462,2)=0,EDATE(Paskola_SK!$D$8,A462/2),B461+14),IF(DAY(DATE(YEAR(Paskola_SK!$D$8),MONTH(Paskola_SK!$D$8)+(A462-1)*(12/p),DAY(Paskola_SK!$D$8)))&lt;&gt;DAY(Paskola_SK!$D$8),DATE(YEAR(Paskola_SK!$D$8),MONTH(Paskola_SK!$D$8)+A462*(12/p)+1,0),DATE(YEAR(Paskola_SK!$D$8),MONTH(Paskola_SK!$D$8)+A462*(12/p),DAY(Paskola_SK!$D$8)))))))</f>
        <v/>
      </c>
      <c r="C462" s="82" t="str">
        <f t="shared" si="21"/>
        <v/>
      </c>
      <c r="D462" s="82" t="str">
        <f t="shared" si="22"/>
        <v/>
      </c>
      <c r="E462" s="82" t="str">
        <f>IF(A462="","",A+SUM($D$2:D461))</f>
        <v/>
      </c>
      <c r="F462" s="82" t="str">
        <f>IF(A462="","",SUM(D$1:D462)+PV)</f>
        <v/>
      </c>
      <c r="G462" s="82" t="str">
        <f>IF(A462="","",IF(Paskola_SK!$D$9=Paskola_VP!$A$10,I461*( (1+rate)^(B462-B461)-1 ),I461*rate))</f>
        <v/>
      </c>
      <c r="H462" s="82" t="str">
        <f>IF(D462="","",SUM(G$1:G462))</f>
        <v/>
      </c>
      <c r="I462" s="82" t="str">
        <f t="shared" si="23"/>
        <v/>
      </c>
    </row>
    <row r="463" spans="1:9" x14ac:dyDescent="0.25">
      <c r="A463" s="84" t="str">
        <f>IF(I462="","",IF(A462&gt;=Paskola_SK!$D$7*p,"",A462+1))</f>
        <v/>
      </c>
      <c r="B463" s="83" t="str">
        <f>IF(A463="","",IF(p=52,B462+7,IF(p=26,B462+14,IF(p=24,IF(MOD(A463,2)=0,EDATE(Paskola_SK!$D$8,A463/2),B462+14),IF(DAY(DATE(YEAR(Paskola_SK!$D$8),MONTH(Paskola_SK!$D$8)+(A463-1)*(12/p),DAY(Paskola_SK!$D$8)))&lt;&gt;DAY(Paskola_SK!$D$8),DATE(YEAR(Paskola_SK!$D$8),MONTH(Paskola_SK!$D$8)+A463*(12/p)+1,0),DATE(YEAR(Paskola_SK!$D$8),MONTH(Paskola_SK!$D$8)+A463*(12/p),DAY(Paskola_SK!$D$8)))))))</f>
        <v/>
      </c>
      <c r="C463" s="82" t="str">
        <f t="shared" si="21"/>
        <v/>
      </c>
      <c r="D463" s="82" t="str">
        <f t="shared" si="22"/>
        <v/>
      </c>
      <c r="E463" s="82" t="str">
        <f>IF(A463="","",A+SUM($D$2:D462))</f>
        <v/>
      </c>
      <c r="F463" s="82" t="str">
        <f>IF(A463="","",SUM(D$1:D463)+PV)</f>
        <v/>
      </c>
      <c r="G463" s="82" t="str">
        <f>IF(A463="","",IF(Paskola_SK!$D$9=Paskola_VP!$A$10,I462*( (1+rate)^(B463-B462)-1 ),I462*rate))</f>
        <v/>
      </c>
      <c r="H463" s="82" t="str">
        <f>IF(D463="","",SUM(G$1:G463))</f>
        <v/>
      </c>
      <c r="I463" s="82" t="str">
        <f t="shared" si="23"/>
        <v/>
      </c>
    </row>
    <row r="464" spans="1:9" x14ac:dyDescent="0.25">
      <c r="A464" s="84" t="str">
        <f>IF(I463="","",IF(A463&gt;=Paskola_SK!$D$7*p,"",A463+1))</f>
        <v/>
      </c>
      <c r="B464" s="83" t="str">
        <f>IF(A464="","",IF(p=52,B463+7,IF(p=26,B463+14,IF(p=24,IF(MOD(A464,2)=0,EDATE(Paskola_SK!$D$8,A464/2),B463+14),IF(DAY(DATE(YEAR(Paskola_SK!$D$8),MONTH(Paskola_SK!$D$8)+(A464-1)*(12/p),DAY(Paskola_SK!$D$8)))&lt;&gt;DAY(Paskola_SK!$D$8),DATE(YEAR(Paskola_SK!$D$8),MONTH(Paskola_SK!$D$8)+A464*(12/p)+1,0),DATE(YEAR(Paskola_SK!$D$8),MONTH(Paskola_SK!$D$8)+A464*(12/p),DAY(Paskola_SK!$D$8)))))))</f>
        <v/>
      </c>
      <c r="C464" s="82" t="str">
        <f t="shared" si="21"/>
        <v/>
      </c>
      <c r="D464" s="82" t="str">
        <f t="shared" si="22"/>
        <v/>
      </c>
      <c r="E464" s="82" t="str">
        <f>IF(A464="","",A+SUM($D$2:D463))</f>
        <v/>
      </c>
      <c r="F464" s="82" t="str">
        <f>IF(A464="","",SUM(D$1:D464)+PV)</f>
        <v/>
      </c>
      <c r="G464" s="82" t="str">
        <f>IF(A464="","",IF(Paskola_SK!$D$9=Paskola_VP!$A$10,I463*( (1+rate)^(B464-B463)-1 ),I463*rate))</f>
        <v/>
      </c>
      <c r="H464" s="82" t="str">
        <f>IF(D464="","",SUM(G$1:G464))</f>
        <v/>
      </c>
      <c r="I464" s="82" t="str">
        <f t="shared" si="23"/>
        <v/>
      </c>
    </row>
    <row r="465" spans="1:9" x14ac:dyDescent="0.25">
      <c r="A465" s="84" t="str">
        <f>IF(I464="","",IF(A464&gt;=Paskola_SK!$D$7*p,"",A464+1))</f>
        <v/>
      </c>
      <c r="B465" s="83" t="str">
        <f>IF(A465="","",IF(p=52,B464+7,IF(p=26,B464+14,IF(p=24,IF(MOD(A465,2)=0,EDATE(Paskola_SK!$D$8,A465/2),B464+14),IF(DAY(DATE(YEAR(Paskola_SK!$D$8),MONTH(Paskola_SK!$D$8)+(A465-1)*(12/p),DAY(Paskola_SK!$D$8)))&lt;&gt;DAY(Paskola_SK!$D$8),DATE(YEAR(Paskola_SK!$D$8),MONTH(Paskola_SK!$D$8)+A465*(12/p)+1,0),DATE(YEAR(Paskola_SK!$D$8),MONTH(Paskola_SK!$D$8)+A465*(12/p),DAY(Paskola_SK!$D$8)))))))</f>
        <v/>
      </c>
      <c r="C465" s="82" t="str">
        <f t="shared" si="21"/>
        <v/>
      </c>
      <c r="D465" s="82" t="str">
        <f t="shared" si="22"/>
        <v/>
      </c>
      <c r="E465" s="82" t="str">
        <f>IF(A465="","",A+SUM($D$2:D464))</f>
        <v/>
      </c>
      <c r="F465" s="82" t="str">
        <f>IF(A465="","",SUM(D$1:D465)+PV)</f>
        <v/>
      </c>
      <c r="G465" s="82" t="str">
        <f>IF(A465="","",IF(Paskola_SK!$D$9=Paskola_VP!$A$10,I464*( (1+rate)^(B465-B464)-1 ),I464*rate))</f>
        <v/>
      </c>
      <c r="H465" s="82" t="str">
        <f>IF(D465="","",SUM(G$1:G465))</f>
        <v/>
      </c>
      <c r="I465" s="82" t="str">
        <f t="shared" si="23"/>
        <v/>
      </c>
    </row>
    <row r="466" spans="1:9" x14ac:dyDescent="0.25">
      <c r="A466" s="84" t="str">
        <f>IF(I465="","",IF(A465&gt;=Paskola_SK!$D$7*p,"",A465+1))</f>
        <v/>
      </c>
      <c r="B466" s="83" t="str">
        <f>IF(A466="","",IF(p=52,B465+7,IF(p=26,B465+14,IF(p=24,IF(MOD(A466,2)=0,EDATE(Paskola_SK!$D$8,A466/2),B465+14),IF(DAY(DATE(YEAR(Paskola_SK!$D$8),MONTH(Paskola_SK!$D$8)+(A466-1)*(12/p),DAY(Paskola_SK!$D$8)))&lt;&gt;DAY(Paskola_SK!$D$8),DATE(YEAR(Paskola_SK!$D$8),MONTH(Paskola_SK!$D$8)+A466*(12/p)+1,0),DATE(YEAR(Paskola_SK!$D$8),MONTH(Paskola_SK!$D$8)+A466*(12/p),DAY(Paskola_SK!$D$8)))))))</f>
        <v/>
      </c>
      <c r="C466" s="82" t="str">
        <f t="shared" si="21"/>
        <v/>
      </c>
      <c r="D466" s="82" t="str">
        <f t="shared" si="22"/>
        <v/>
      </c>
      <c r="E466" s="82" t="str">
        <f>IF(A466="","",A+SUM($D$2:D465))</f>
        <v/>
      </c>
      <c r="F466" s="82" t="str">
        <f>IF(A466="","",SUM(D$1:D466)+PV)</f>
        <v/>
      </c>
      <c r="G466" s="82" t="str">
        <f>IF(A466="","",IF(Paskola_SK!$D$9=Paskola_VP!$A$10,I465*( (1+rate)^(B466-B465)-1 ),I465*rate))</f>
        <v/>
      </c>
      <c r="H466" s="82" t="str">
        <f>IF(D466="","",SUM(G$1:G466))</f>
        <v/>
      </c>
      <c r="I466" s="82" t="str">
        <f t="shared" si="23"/>
        <v/>
      </c>
    </row>
    <row r="467" spans="1:9" x14ac:dyDescent="0.25">
      <c r="A467" s="84" t="str">
        <f>IF(I466="","",IF(A466&gt;=Paskola_SK!$D$7*p,"",A466+1))</f>
        <v/>
      </c>
      <c r="B467" s="83" t="str">
        <f>IF(A467="","",IF(p=52,B466+7,IF(p=26,B466+14,IF(p=24,IF(MOD(A467,2)=0,EDATE(Paskola_SK!$D$8,A467/2),B466+14),IF(DAY(DATE(YEAR(Paskola_SK!$D$8),MONTH(Paskola_SK!$D$8)+(A467-1)*(12/p),DAY(Paskola_SK!$D$8)))&lt;&gt;DAY(Paskola_SK!$D$8),DATE(YEAR(Paskola_SK!$D$8),MONTH(Paskola_SK!$D$8)+A467*(12/p)+1,0),DATE(YEAR(Paskola_SK!$D$8),MONTH(Paskola_SK!$D$8)+A467*(12/p),DAY(Paskola_SK!$D$8)))))))</f>
        <v/>
      </c>
      <c r="C467" s="82" t="str">
        <f t="shared" si="21"/>
        <v/>
      </c>
      <c r="D467" s="82" t="str">
        <f t="shared" si="22"/>
        <v/>
      </c>
      <c r="E467" s="82" t="str">
        <f>IF(A467="","",A+SUM($D$2:D466))</f>
        <v/>
      </c>
      <c r="F467" s="82" t="str">
        <f>IF(A467="","",SUM(D$1:D467)+PV)</f>
        <v/>
      </c>
      <c r="G467" s="82" t="str">
        <f>IF(A467="","",IF(Paskola_SK!$D$9=Paskola_VP!$A$10,I466*( (1+rate)^(B467-B466)-1 ),I466*rate))</f>
        <v/>
      </c>
      <c r="H467" s="82" t="str">
        <f>IF(D467="","",SUM(G$1:G467))</f>
        <v/>
      </c>
      <c r="I467" s="82" t="str">
        <f t="shared" si="23"/>
        <v/>
      </c>
    </row>
    <row r="468" spans="1:9" x14ac:dyDescent="0.25">
      <c r="A468" s="84" t="str">
        <f>IF(I467="","",IF(A467&gt;=Paskola_SK!$D$7*p,"",A467+1))</f>
        <v/>
      </c>
      <c r="B468" s="83" t="str">
        <f>IF(A468="","",IF(p=52,B467+7,IF(p=26,B467+14,IF(p=24,IF(MOD(A468,2)=0,EDATE(Paskola_SK!$D$8,A468/2),B467+14),IF(DAY(DATE(YEAR(Paskola_SK!$D$8),MONTH(Paskola_SK!$D$8)+(A468-1)*(12/p),DAY(Paskola_SK!$D$8)))&lt;&gt;DAY(Paskola_SK!$D$8),DATE(YEAR(Paskola_SK!$D$8),MONTH(Paskola_SK!$D$8)+A468*(12/p)+1,0),DATE(YEAR(Paskola_SK!$D$8),MONTH(Paskola_SK!$D$8)+A468*(12/p),DAY(Paskola_SK!$D$8)))))))</f>
        <v/>
      </c>
      <c r="C468" s="82" t="str">
        <f t="shared" si="21"/>
        <v/>
      </c>
      <c r="D468" s="82" t="str">
        <f t="shared" si="22"/>
        <v/>
      </c>
      <c r="E468" s="82" t="str">
        <f>IF(A468="","",A+SUM($D$2:D467))</f>
        <v/>
      </c>
      <c r="F468" s="82" t="str">
        <f>IF(A468="","",SUM(D$1:D468)+PV)</f>
        <v/>
      </c>
      <c r="G468" s="82" t="str">
        <f>IF(A468="","",IF(Paskola_SK!$D$9=Paskola_VP!$A$10,I467*( (1+rate)^(B468-B467)-1 ),I467*rate))</f>
        <v/>
      </c>
      <c r="H468" s="82" t="str">
        <f>IF(D468="","",SUM(G$1:G468))</f>
        <v/>
      </c>
      <c r="I468" s="82" t="str">
        <f t="shared" si="23"/>
        <v/>
      </c>
    </row>
    <row r="469" spans="1:9" x14ac:dyDescent="0.25">
      <c r="A469" s="84" t="str">
        <f>IF(I468="","",IF(A468&gt;=Paskola_SK!$D$7*p,"",A468+1))</f>
        <v/>
      </c>
      <c r="B469" s="83" t="str">
        <f>IF(A469="","",IF(p=52,B468+7,IF(p=26,B468+14,IF(p=24,IF(MOD(A469,2)=0,EDATE(Paskola_SK!$D$8,A469/2),B468+14),IF(DAY(DATE(YEAR(Paskola_SK!$D$8),MONTH(Paskola_SK!$D$8)+(A469-1)*(12/p),DAY(Paskola_SK!$D$8)))&lt;&gt;DAY(Paskola_SK!$D$8),DATE(YEAR(Paskola_SK!$D$8),MONTH(Paskola_SK!$D$8)+A469*(12/p)+1,0),DATE(YEAR(Paskola_SK!$D$8),MONTH(Paskola_SK!$D$8)+A469*(12/p),DAY(Paskola_SK!$D$8)))))))</f>
        <v/>
      </c>
      <c r="C469" s="82" t="str">
        <f t="shared" si="21"/>
        <v/>
      </c>
      <c r="D469" s="82" t="str">
        <f t="shared" si="22"/>
        <v/>
      </c>
      <c r="E469" s="82" t="str">
        <f>IF(A469="","",A+SUM($D$2:D468))</f>
        <v/>
      </c>
      <c r="F469" s="82" t="str">
        <f>IF(A469="","",SUM(D$1:D469)+PV)</f>
        <v/>
      </c>
      <c r="G469" s="82" t="str">
        <f>IF(A469="","",IF(Paskola_SK!$D$9=Paskola_VP!$A$10,I468*( (1+rate)^(B469-B468)-1 ),I468*rate))</f>
        <v/>
      </c>
      <c r="H469" s="82" t="str">
        <f>IF(D469="","",SUM(G$1:G469))</f>
        <v/>
      </c>
      <c r="I469" s="82" t="str">
        <f t="shared" si="23"/>
        <v/>
      </c>
    </row>
    <row r="470" spans="1:9" x14ac:dyDescent="0.25">
      <c r="A470" s="84" t="str">
        <f>IF(I469="","",IF(A469&gt;=Paskola_SK!$D$7*p,"",A469+1))</f>
        <v/>
      </c>
      <c r="B470" s="83" t="str">
        <f>IF(A470="","",IF(p=52,B469+7,IF(p=26,B469+14,IF(p=24,IF(MOD(A470,2)=0,EDATE(Paskola_SK!$D$8,A470/2),B469+14),IF(DAY(DATE(YEAR(Paskola_SK!$D$8),MONTH(Paskola_SK!$D$8)+(A470-1)*(12/p),DAY(Paskola_SK!$D$8)))&lt;&gt;DAY(Paskola_SK!$D$8),DATE(YEAR(Paskola_SK!$D$8),MONTH(Paskola_SK!$D$8)+A470*(12/p)+1,0),DATE(YEAR(Paskola_SK!$D$8),MONTH(Paskola_SK!$D$8)+A470*(12/p),DAY(Paskola_SK!$D$8)))))))</f>
        <v/>
      </c>
      <c r="C470" s="82" t="str">
        <f t="shared" si="21"/>
        <v/>
      </c>
      <c r="D470" s="82" t="str">
        <f t="shared" si="22"/>
        <v/>
      </c>
      <c r="E470" s="82" t="str">
        <f>IF(A470="","",A+SUM($D$2:D469))</f>
        <v/>
      </c>
      <c r="F470" s="82" t="str">
        <f>IF(A470="","",SUM(D$1:D470)+PV)</f>
        <v/>
      </c>
      <c r="G470" s="82" t="str">
        <f>IF(A470="","",IF(Paskola_SK!$D$9=Paskola_VP!$A$10,I469*( (1+rate)^(B470-B469)-1 ),I469*rate))</f>
        <v/>
      </c>
      <c r="H470" s="82" t="str">
        <f>IF(D470="","",SUM(G$1:G470))</f>
        <v/>
      </c>
      <c r="I470" s="82" t="str">
        <f t="shared" si="23"/>
        <v/>
      </c>
    </row>
    <row r="471" spans="1:9" x14ac:dyDescent="0.25">
      <c r="A471" s="84" t="str">
        <f>IF(I470="","",IF(A470&gt;=Paskola_SK!$D$7*p,"",A470+1))</f>
        <v/>
      </c>
      <c r="B471" s="83" t="str">
        <f>IF(A471="","",IF(p=52,B470+7,IF(p=26,B470+14,IF(p=24,IF(MOD(A471,2)=0,EDATE(Paskola_SK!$D$8,A471/2),B470+14),IF(DAY(DATE(YEAR(Paskola_SK!$D$8),MONTH(Paskola_SK!$D$8)+(A471-1)*(12/p),DAY(Paskola_SK!$D$8)))&lt;&gt;DAY(Paskola_SK!$D$8),DATE(YEAR(Paskola_SK!$D$8),MONTH(Paskola_SK!$D$8)+A471*(12/p)+1,0),DATE(YEAR(Paskola_SK!$D$8),MONTH(Paskola_SK!$D$8)+A471*(12/p),DAY(Paskola_SK!$D$8)))))))</f>
        <v/>
      </c>
      <c r="C471" s="82" t="str">
        <f t="shared" si="21"/>
        <v/>
      </c>
      <c r="D471" s="82" t="str">
        <f t="shared" si="22"/>
        <v/>
      </c>
      <c r="E471" s="82" t="str">
        <f>IF(A471="","",A+SUM($D$2:D470))</f>
        <v/>
      </c>
      <c r="F471" s="82" t="str">
        <f>IF(A471="","",SUM(D$1:D471)+PV)</f>
        <v/>
      </c>
      <c r="G471" s="82" t="str">
        <f>IF(A471="","",IF(Paskola_SK!$D$9=Paskola_VP!$A$10,I470*( (1+rate)^(B471-B470)-1 ),I470*rate))</f>
        <v/>
      </c>
      <c r="H471" s="82" t="str">
        <f>IF(D471="","",SUM(G$1:G471))</f>
        <v/>
      </c>
      <c r="I471" s="82" t="str">
        <f t="shared" si="23"/>
        <v/>
      </c>
    </row>
    <row r="472" spans="1:9" x14ac:dyDescent="0.25">
      <c r="A472" s="84" t="str">
        <f>IF(I471="","",IF(A471&gt;=Paskola_SK!$D$7*p,"",A471+1))</f>
        <v/>
      </c>
      <c r="B472" s="83" t="str">
        <f>IF(A472="","",IF(p=52,B471+7,IF(p=26,B471+14,IF(p=24,IF(MOD(A472,2)=0,EDATE(Paskola_SK!$D$8,A472/2),B471+14),IF(DAY(DATE(YEAR(Paskola_SK!$D$8),MONTH(Paskola_SK!$D$8)+(A472-1)*(12/p),DAY(Paskola_SK!$D$8)))&lt;&gt;DAY(Paskola_SK!$D$8),DATE(YEAR(Paskola_SK!$D$8),MONTH(Paskola_SK!$D$8)+A472*(12/p)+1,0),DATE(YEAR(Paskola_SK!$D$8),MONTH(Paskola_SK!$D$8)+A472*(12/p),DAY(Paskola_SK!$D$8)))))))</f>
        <v/>
      </c>
      <c r="C472" s="82" t="str">
        <f t="shared" si="21"/>
        <v/>
      </c>
      <c r="D472" s="82" t="str">
        <f t="shared" si="22"/>
        <v/>
      </c>
      <c r="E472" s="82" t="str">
        <f>IF(A472="","",A+SUM($D$2:D471))</f>
        <v/>
      </c>
      <c r="F472" s="82" t="str">
        <f>IF(A472="","",SUM(D$1:D472)+PV)</f>
        <v/>
      </c>
      <c r="G472" s="82" t="str">
        <f>IF(A472="","",IF(Paskola_SK!$D$9=Paskola_VP!$A$10,I471*( (1+rate)^(B472-B471)-1 ),I471*rate))</f>
        <v/>
      </c>
      <c r="H472" s="82" t="str">
        <f>IF(D472="","",SUM(G$1:G472))</f>
        <v/>
      </c>
      <c r="I472" s="82" t="str">
        <f t="shared" si="23"/>
        <v/>
      </c>
    </row>
    <row r="473" spans="1:9" x14ac:dyDescent="0.25">
      <c r="A473" s="84" t="str">
        <f>IF(I472="","",IF(A472&gt;=Paskola_SK!$D$7*p,"",A472+1))</f>
        <v/>
      </c>
      <c r="B473" s="83" t="str">
        <f>IF(A473="","",IF(p=52,B472+7,IF(p=26,B472+14,IF(p=24,IF(MOD(A473,2)=0,EDATE(Paskola_SK!$D$8,A473/2),B472+14),IF(DAY(DATE(YEAR(Paskola_SK!$D$8),MONTH(Paskola_SK!$D$8)+(A473-1)*(12/p),DAY(Paskola_SK!$D$8)))&lt;&gt;DAY(Paskola_SK!$D$8),DATE(YEAR(Paskola_SK!$D$8),MONTH(Paskola_SK!$D$8)+A473*(12/p)+1,0),DATE(YEAR(Paskola_SK!$D$8),MONTH(Paskola_SK!$D$8)+A473*(12/p),DAY(Paskola_SK!$D$8)))))))</f>
        <v/>
      </c>
      <c r="C473" s="82" t="str">
        <f t="shared" si="21"/>
        <v/>
      </c>
      <c r="D473" s="82" t="str">
        <f t="shared" si="22"/>
        <v/>
      </c>
      <c r="E473" s="82" t="str">
        <f>IF(A473="","",A+SUM($D$2:D472))</f>
        <v/>
      </c>
      <c r="F473" s="82" t="str">
        <f>IF(A473="","",SUM(D$1:D473)+PV)</f>
        <v/>
      </c>
      <c r="G473" s="82" t="str">
        <f>IF(A473="","",IF(Paskola_SK!$D$9=Paskola_VP!$A$10,I472*( (1+rate)^(B473-B472)-1 ),I472*rate))</f>
        <v/>
      </c>
      <c r="H473" s="82" t="str">
        <f>IF(D473="","",SUM(G$1:G473))</f>
        <v/>
      </c>
      <c r="I473" s="82" t="str">
        <f t="shared" si="23"/>
        <v/>
      </c>
    </row>
    <row r="474" spans="1:9" x14ac:dyDescent="0.25">
      <c r="A474" s="84" t="str">
        <f>IF(I473="","",IF(A473&gt;=Paskola_SK!$D$7*p,"",A473+1))</f>
        <v/>
      </c>
      <c r="B474" s="83" t="str">
        <f>IF(A474="","",IF(p=52,B473+7,IF(p=26,B473+14,IF(p=24,IF(MOD(A474,2)=0,EDATE(Paskola_SK!$D$8,A474/2),B473+14),IF(DAY(DATE(YEAR(Paskola_SK!$D$8),MONTH(Paskola_SK!$D$8)+(A474-1)*(12/p),DAY(Paskola_SK!$D$8)))&lt;&gt;DAY(Paskola_SK!$D$8),DATE(YEAR(Paskola_SK!$D$8),MONTH(Paskola_SK!$D$8)+A474*(12/p)+1,0),DATE(YEAR(Paskola_SK!$D$8),MONTH(Paskola_SK!$D$8)+A474*(12/p),DAY(Paskola_SK!$D$8)))))))</f>
        <v/>
      </c>
      <c r="C474" s="82" t="str">
        <f t="shared" si="21"/>
        <v/>
      </c>
      <c r="D474" s="82" t="str">
        <f t="shared" si="22"/>
        <v/>
      </c>
      <c r="E474" s="82" t="str">
        <f>IF(A474="","",A+SUM($D$2:D473))</f>
        <v/>
      </c>
      <c r="F474" s="82" t="str">
        <f>IF(A474="","",SUM(D$1:D474)+PV)</f>
        <v/>
      </c>
      <c r="G474" s="82" t="str">
        <f>IF(A474="","",IF(Paskola_SK!$D$9=Paskola_VP!$A$10,I473*( (1+rate)^(B474-B473)-1 ),I473*rate))</f>
        <v/>
      </c>
      <c r="H474" s="82" t="str">
        <f>IF(D474="","",SUM(G$1:G474))</f>
        <v/>
      </c>
      <c r="I474" s="82" t="str">
        <f t="shared" si="23"/>
        <v/>
      </c>
    </row>
    <row r="475" spans="1:9" x14ac:dyDescent="0.25">
      <c r="A475" s="84" t="str">
        <f>IF(I474="","",IF(A474&gt;=Paskola_SK!$D$7*p,"",A474+1))</f>
        <v/>
      </c>
      <c r="B475" s="83" t="str">
        <f>IF(A475="","",IF(p=52,B474+7,IF(p=26,B474+14,IF(p=24,IF(MOD(A475,2)=0,EDATE(Paskola_SK!$D$8,A475/2),B474+14),IF(DAY(DATE(YEAR(Paskola_SK!$D$8),MONTH(Paskola_SK!$D$8)+(A475-1)*(12/p),DAY(Paskola_SK!$D$8)))&lt;&gt;DAY(Paskola_SK!$D$8),DATE(YEAR(Paskola_SK!$D$8),MONTH(Paskola_SK!$D$8)+A475*(12/p)+1,0),DATE(YEAR(Paskola_SK!$D$8),MONTH(Paskola_SK!$D$8)+A475*(12/p),DAY(Paskola_SK!$D$8)))))))</f>
        <v/>
      </c>
      <c r="C475" s="82" t="str">
        <f t="shared" si="21"/>
        <v/>
      </c>
      <c r="D475" s="82" t="str">
        <f t="shared" si="22"/>
        <v/>
      </c>
      <c r="E475" s="82" t="str">
        <f>IF(A475="","",A+SUM($D$2:D474))</f>
        <v/>
      </c>
      <c r="F475" s="82" t="str">
        <f>IF(A475="","",SUM(D$1:D475)+PV)</f>
        <v/>
      </c>
      <c r="G475" s="82" t="str">
        <f>IF(A475="","",IF(Paskola_SK!$D$9=Paskola_VP!$A$10,I474*( (1+rate)^(B475-B474)-1 ),I474*rate))</f>
        <v/>
      </c>
      <c r="H475" s="82" t="str">
        <f>IF(D475="","",SUM(G$1:G475))</f>
        <v/>
      </c>
      <c r="I475" s="82" t="str">
        <f t="shared" si="23"/>
        <v/>
      </c>
    </row>
    <row r="476" spans="1:9" x14ac:dyDescent="0.25">
      <c r="A476" s="84" t="str">
        <f>IF(I475="","",IF(A475&gt;=Paskola_SK!$D$7*p,"",A475+1))</f>
        <v/>
      </c>
      <c r="B476" s="83" t="str">
        <f>IF(A476="","",IF(p=52,B475+7,IF(p=26,B475+14,IF(p=24,IF(MOD(A476,2)=0,EDATE(Paskola_SK!$D$8,A476/2),B475+14),IF(DAY(DATE(YEAR(Paskola_SK!$D$8),MONTH(Paskola_SK!$D$8)+(A476-1)*(12/p),DAY(Paskola_SK!$D$8)))&lt;&gt;DAY(Paskola_SK!$D$8),DATE(YEAR(Paskola_SK!$D$8),MONTH(Paskola_SK!$D$8)+A476*(12/p)+1,0),DATE(YEAR(Paskola_SK!$D$8),MONTH(Paskola_SK!$D$8)+A476*(12/p),DAY(Paskola_SK!$D$8)))))))</f>
        <v/>
      </c>
      <c r="C476" s="82" t="str">
        <f t="shared" si="21"/>
        <v/>
      </c>
      <c r="D476" s="82" t="str">
        <f t="shared" si="22"/>
        <v/>
      </c>
      <c r="E476" s="82" t="str">
        <f>IF(A476="","",A+SUM($D$2:D475))</f>
        <v/>
      </c>
      <c r="F476" s="82" t="str">
        <f>IF(A476="","",SUM(D$1:D476)+PV)</f>
        <v/>
      </c>
      <c r="G476" s="82" t="str">
        <f>IF(A476="","",IF(Paskola_SK!$D$9=Paskola_VP!$A$10,I475*( (1+rate)^(B476-B475)-1 ),I475*rate))</f>
        <v/>
      </c>
      <c r="H476" s="82" t="str">
        <f>IF(D476="","",SUM(G$1:G476))</f>
        <v/>
      </c>
      <c r="I476" s="82" t="str">
        <f t="shared" si="23"/>
        <v/>
      </c>
    </row>
    <row r="477" spans="1:9" x14ac:dyDescent="0.25">
      <c r="A477" s="84" t="str">
        <f>IF(I476="","",IF(A476&gt;=Paskola_SK!$D$7*p,"",A476+1))</f>
        <v/>
      </c>
      <c r="B477" s="83" t="str">
        <f>IF(A477="","",IF(p=52,B476+7,IF(p=26,B476+14,IF(p=24,IF(MOD(A477,2)=0,EDATE(Paskola_SK!$D$8,A477/2),B476+14),IF(DAY(DATE(YEAR(Paskola_SK!$D$8),MONTH(Paskola_SK!$D$8)+(A477-1)*(12/p),DAY(Paskola_SK!$D$8)))&lt;&gt;DAY(Paskola_SK!$D$8),DATE(YEAR(Paskola_SK!$D$8),MONTH(Paskola_SK!$D$8)+A477*(12/p)+1,0),DATE(YEAR(Paskola_SK!$D$8),MONTH(Paskola_SK!$D$8)+A477*(12/p),DAY(Paskola_SK!$D$8)))))))</f>
        <v/>
      </c>
      <c r="C477" s="82" t="str">
        <f t="shared" si="21"/>
        <v/>
      </c>
      <c r="D477" s="82" t="str">
        <f t="shared" si="22"/>
        <v/>
      </c>
      <c r="E477" s="82" t="str">
        <f>IF(A477="","",A+SUM($D$2:D476))</f>
        <v/>
      </c>
      <c r="F477" s="82" t="str">
        <f>IF(A477="","",SUM(D$1:D477)+PV)</f>
        <v/>
      </c>
      <c r="G477" s="82" t="str">
        <f>IF(A477="","",IF(Paskola_SK!$D$9=Paskola_VP!$A$10,I476*( (1+rate)^(B477-B476)-1 ),I476*rate))</f>
        <v/>
      </c>
      <c r="H477" s="82" t="str">
        <f>IF(D477="","",SUM(G$1:G477))</f>
        <v/>
      </c>
      <c r="I477" s="82" t="str">
        <f t="shared" si="23"/>
        <v/>
      </c>
    </row>
    <row r="478" spans="1:9" x14ac:dyDescent="0.25">
      <c r="A478" s="84" t="str">
        <f>IF(I477="","",IF(A477&gt;=Paskola_SK!$D$7*p,"",A477+1))</f>
        <v/>
      </c>
      <c r="B478" s="83" t="str">
        <f>IF(A478="","",IF(p=52,B477+7,IF(p=26,B477+14,IF(p=24,IF(MOD(A478,2)=0,EDATE(Paskola_SK!$D$8,A478/2),B477+14),IF(DAY(DATE(YEAR(Paskola_SK!$D$8),MONTH(Paskola_SK!$D$8)+(A478-1)*(12/p),DAY(Paskola_SK!$D$8)))&lt;&gt;DAY(Paskola_SK!$D$8),DATE(YEAR(Paskola_SK!$D$8),MONTH(Paskola_SK!$D$8)+A478*(12/p)+1,0),DATE(YEAR(Paskola_SK!$D$8),MONTH(Paskola_SK!$D$8)+A478*(12/p),DAY(Paskola_SK!$D$8)))))))</f>
        <v/>
      </c>
      <c r="C478" s="82" t="str">
        <f t="shared" si="21"/>
        <v/>
      </c>
      <c r="D478" s="82" t="str">
        <f t="shared" si="22"/>
        <v/>
      </c>
      <c r="E478" s="82" t="str">
        <f>IF(A478="","",A+SUM($D$2:D477))</f>
        <v/>
      </c>
      <c r="F478" s="82" t="str">
        <f>IF(A478="","",SUM(D$1:D478)+PV)</f>
        <v/>
      </c>
      <c r="G478" s="82" t="str">
        <f>IF(A478="","",IF(Paskola_SK!$D$9=Paskola_VP!$A$10,I477*( (1+rate)^(B478-B477)-1 ),I477*rate))</f>
        <v/>
      </c>
      <c r="H478" s="82" t="str">
        <f>IF(D478="","",SUM(G$1:G478))</f>
        <v/>
      </c>
      <c r="I478" s="82" t="str">
        <f t="shared" si="23"/>
        <v/>
      </c>
    </row>
    <row r="479" spans="1:9" x14ac:dyDescent="0.25">
      <c r="A479" s="84" t="str">
        <f>IF(I478="","",IF(A478&gt;=Paskola_SK!$D$7*p,"",A478+1))</f>
        <v/>
      </c>
      <c r="B479" s="83" t="str">
        <f>IF(A479="","",IF(p=52,B478+7,IF(p=26,B478+14,IF(p=24,IF(MOD(A479,2)=0,EDATE(Paskola_SK!$D$8,A479/2),B478+14),IF(DAY(DATE(YEAR(Paskola_SK!$D$8),MONTH(Paskola_SK!$D$8)+(A479-1)*(12/p),DAY(Paskola_SK!$D$8)))&lt;&gt;DAY(Paskola_SK!$D$8),DATE(YEAR(Paskola_SK!$D$8),MONTH(Paskola_SK!$D$8)+A479*(12/p)+1,0),DATE(YEAR(Paskola_SK!$D$8),MONTH(Paskola_SK!$D$8)+A479*(12/p),DAY(Paskola_SK!$D$8)))))))</f>
        <v/>
      </c>
      <c r="C479" s="82" t="str">
        <f t="shared" si="21"/>
        <v/>
      </c>
      <c r="D479" s="82" t="str">
        <f t="shared" si="22"/>
        <v/>
      </c>
      <c r="E479" s="82" t="str">
        <f>IF(A479="","",A+SUM($D$2:D478))</f>
        <v/>
      </c>
      <c r="F479" s="82" t="str">
        <f>IF(A479="","",SUM(D$1:D479)+PV)</f>
        <v/>
      </c>
      <c r="G479" s="82" t="str">
        <f>IF(A479="","",IF(Paskola_SK!$D$9=Paskola_VP!$A$10,I478*( (1+rate)^(B479-B478)-1 ),I478*rate))</f>
        <v/>
      </c>
      <c r="H479" s="82" t="str">
        <f>IF(D479="","",SUM(G$1:G479))</f>
        <v/>
      </c>
      <c r="I479" s="82" t="str">
        <f t="shared" si="23"/>
        <v/>
      </c>
    </row>
    <row r="480" spans="1:9" x14ac:dyDescent="0.25">
      <c r="A480" s="84" t="str">
        <f>IF(I479="","",IF(A479&gt;=Paskola_SK!$D$7*p,"",A479+1))</f>
        <v/>
      </c>
      <c r="B480" s="83" t="str">
        <f>IF(A480="","",IF(p=52,B479+7,IF(p=26,B479+14,IF(p=24,IF(MOD(A480,2)=0,EDATE(Paskola_SK!$D$8,A480/2),B479+14),IF(DAY(DATE(YEAR(Paskola_SK!$D$8),MONTH(Paskola_SK!$D$8)+(A480-1)*(12/p),DAY(Paskola_SK!$D$8)))&lt;&gt;DAY(Paskola_SK!$D$8),DATE(YEAR(Paskola_SK!$D$8),MONTH(Paskola_SK!$D$8)+A480*(12/p)+1,0),DATE(YEAR(Paskola_SK!$D$8),MONTH(Paskola_SK!$D$8)+A480*(12/p),DAY(Paskola_SK!$D$8)))))))</f>
        <v/>
      </c>
      <c r="C480" s="82" t="str">
        <f t="shared" si="21"/>
        <v/>
      </c>
      <c r="D480" s="82" t="str">
        <f t="shared" si="22"/>
        <v/>
      </c>
      <c r="E480" s="82" t="str">
        <f>IF(A480="","",A+SUM($D$2:D479))</f>
        <v/>
      </c>
      <c r="F480" s="82" t="str">
        <f>IF(A480="","",SUM(D$1:D480)+PV)</f>
        <v/>
      </c>
      <c r="G480" s="82" t="str">
        <f>IF(A480="","",IF(Paskola_SK!$D$9=Paskola_VP!$A$10,I479*( (1+rate)^(B480-B479)-1 ),I479*rate))</f>
        <v/>
      </c>
      <c r="H480" s="82" t="str">
        <f>IF(D480="","",SUM(G$1:G480))</f>
        <v/>
      </c>
      <c r="I480" s="82" t="str">
        <f t="shared" si="23"/>
        <v/>
      </c>
    </row>
    <row r="481" spans="1:9" x14ac:dyDescent="0.25">
      <c r="A481" s="84" t="str">
        <f>IF(I480="","",IF(A480&gt;=Paskola_SK!$D$7*p,"",A480+1))</f>
        <v/>
      </c>
      <c r="B481" s="83" t="str">
        <f>IF(A481="","",IF(p=52,B480+7,IF(p=26,B480+14,IF(p=24,IF(MOD(A481,2)=0,EDATE(Paskola_SK!$D$8,A481/2),B480+14),IF(DAY(DATE(YEAR(Paskola_SK!$D$8),MONTH(Paskola_SK!$D$8)+(A481-1)*(12/p),DAY(Paskola_SK!$D$8)))&lt;&gt;DAY(Paskola_SK!$D$8),DATE(YEAR(Paskola_SK!$D$8),MONTH(Paskola_SK!$D$8)+A481*(12/p)+1,0),DATE(YEAR(Paskola_SK!$D$8),MONTH(Paskola_SK!$D$8)+A481*(12/p),DAY(Paskola_SK!$D$8)))))))</f>
        <v/>
      </c>
      <c r="C481" s="82" t="str">
        <f t="shared" si="21"/>
        <v/>
      </c>
      <c r="D481" s="82" t="str">
        <f t="shared" si="22"/>
        <v/>
      </c>
      <c r="E481" s="82" t="str">
        <f>IF(A481="","",A+SUM($D$2:D480))</f>
        <v/>
      </c>
      <c r="F481" s="82" t="str">
        <f>IF(A481="","",SUM(D$1:D481)+PV)</f>
        <v/>
      </c>
      <c r="G481" s="82" t="str">
        <f>IF(A481="","",IF(Paskola_SK!$D$9=Paskola_VP!$A$10,I480*( (1+rate)^(B481-B480)-1 ),I480*rate))</f>
        <v/>
      </c>
      <c r="H481" s="82" t="str">
        <f>IF(D481="","",SUM(G$1:G481))</f>
        <v/>
      </c>
      <c r="I481" s="82" t="str">
        <f t="shared" si="23"/>
        <v/>
      </c>
    </row>
    <row r="482" spans="1:9" x14ac:dyDescent="0.25">
      <c r="A482" s="84" t="str">
        <f>IF(I481="","",IF(A481&gt;=Paskola_SK!$D$7*p,"",A481+1))</f>
        <v/>
      </c>
      <c r="B482" s="83" t="str">
        <f>IF(A482="","",IF(p=52,B481+7,IF(p=26,B481+14,IF(p=24,IF(MOD(A482,2)=0,EDATE(Paskola_SK!$D$8,A482/2),B481+14),IF(DAY(DATE(YEAR(Paskola_SK!$D$8),MONTH(Paskola_SK!$D$8)+(A482-1)*(12/p),DAY(Paskola_SK!$D$8)))&lt;&gt;DAY(Paskola_SK!$D$8),DATE(YEAR(Paskola_SK!$D$8),MONTH(Paskola_SK!$D$8)+A482*(12/p)+1,0),DATE(YEAR(Paskola_SK!$D$8),MONTH(Paskola_SK!$D$8)+A482*(12/p),DAY(Paskola_SK!$D$8)))))))</f>
        <v/>
      </c>
      <c r="C482" s="82" t="str">
        <f t="shared" si="21"/>
        <v/>
      </c>
      <c r="D482" s="82" t="str">
        <f t="shared" si="22"/>
        <v/>
      </c>
      <c r="E482" s="82" t="str">
        <f>IF(A482="","",A+SUM($D$2:D481))</f>
        <v/>
      </c>
      <c r="F482" s="82" t="str">
        <f>IF(A482="","",SUM(D$1:D482)+PV)</f>
        <v/>
      </c>
      <c r="G482" s="82" t="str">
        <f>IF(A482="","",IF(Paskola_SK!$D$9=Paskola_VP!$A$10,I481*( (1+rate)^(B482-B481)-1 ),I481*rate))</f>
        <v/>
      </c>
      <c r="H482" s="82" t="str">
        <f>IF(D482="","",SUM(G$1:G482))</f>
        <v/>
      </c>
      <c r="I482" s="82" t="str">
        <f t="shared" si="23"/>
        <v/>
      </c>
    </row>
    <row r="483" spans="1:9" x14ac:dyDescent="0.25">
      <c r="A483" s="84" t="str">
        <f>IF(I482="","",IF(A482&gt;=Paskola_SK!$D$7*p,"",A482+1))</f>
        <v/>
      </c>
      <c r="B483" s="83" t="str">
        <f>IF(A483="","",IF(p=52,B482+7,IF(p=26,B482+14,IF(p=24,IF(MOD(A483,2)=0,EDATE(Paskola_SK!$D$8,A483/2),B482+14),IF(DAY(DATE(YEAR(Paskola_SK!$D$8),MONTH(Paskola_SK!$D$8)+(A483-1)*(12/p),DAY(Paskola_SK!$D$8)))&lt;&gt;DAY(Paskola_SK!$D$8),DATE(YEAR(Paskola_SK!$D$8),MONTH(Paskola_SK!$D$8)+A483*(12/p)+1,0),DATE(YEAR(Paskola_SK!$D$8),MONTH(Paskola_SK!$D$8)+A483*(12/p),DAY(Paskola_SK!$D$8)))))))</f>
        <v/>
      </c>
      <c r="C483" s="82" t="str">
        <f t="shared" si="21"/>
        <v/>
      </c>
      <c r="D483" s="82" t="str">
        <f t="shared" si="22"/>
        <v/>
      </c>
      <c r="E483" s="82" t="str">
        <f>IF(A483="","",A+SUM($D$2:D482))</f>
        <v/>
      </c>
      <c r="F483" s="82" t="str">
        <f>IF(A483="","",SUM(D$1:D483)+PV)</f>
        <v/>
      </c>
      <c r="G483" s="82" t="str">
        <f>IF(A483="","",IF(Paskola_SK!$D$9=Paskola_VP!$A$10,I482*( (1+rate)^(B483-B482)-1 ),I482*rate))</f>
        <v/>
      </c>
      <c r="H483" s="82" t="str">
        <f>IF(D483="","",SUM(G$1:G483))</f>
        <v/>
      </c>
      <c r="I483" s="82" t="str">
        <f t="shared" si="23"/>
        <v/>
      </c>
    </row>
    <row r="484" spans="1:9" x14ac:dyDescent="0.25">
      <c r="A484" s="84" t="str">
        <f>IF(I483="","",IF(A483&gt;=Paskola_SK!$D$7*p,"",A483+1))</f>
        <v/>
      </c>
      <c r="B484" s="83" t="str">
        <f>IF(A484="","",IF(p=52,B483+7,IF(p=26,B483+14,IF(p=24,IF(MOD(A484,2)=0,EDATE(Paskola_SK!$D$8,A484/2),B483+14),IF(DAY(DATE(YEAR(Paskola_SK!$D$8),MONTH(Paskola_SK!$D$8)+(A484-1)*(12/p),DAY(Paskola_SK!$D$8)))&lt;&gt;DAY(Paskola_SK!$D$8),DATE(YEAR(Paskola_SK!$D$8),MONTH(Paskola_SK!$D$8)+A484*(12/p)+1,0),DATE(YEAR(Paskola_SK!$D$8),MONTH(Paskola_SK!$D$8)+A484*(12/p),DAY(Paskola_SK!$D$8)))))))</f>
        <v/>
      </c>
      <c r="C484" s="82" t="str">
        <f t="shared" si="21"/>
        <v/>
      </c>
      <c r="D484" s="82" t="str">
        <f t="shared" si="22"/>
        <v/>
      </c>
      <c r="E484" s="82" t="str">
        <f>IF(A484="","",A+SUM($D$2:D483))</f>
        <v/>
      </c>
      <c r="F484" s="82" t="str">
        <f>IF(A484="","",SUM(D$1:D484)+PV)</f>
        <v/>
      </c>
      <c r="G484" s="82" t="str">
        <f>IF(A484="","",IF(Paskola_SK!$D$9=Paskola_VP!$A$10,I483*( (1+rate)^(B484-B483)-1 ),I483*rate))</f>
        <v/>
      </c>
      <c r="H484" s="82" t="str">
        <f>IF(D484="","",SUM(G$1:G484))</f>
        <v/>
      </c>
      <c r="I484" s="82" t="str">
        <f t="shared" si="23"/>
        <v/>
      </c>
    </row>
    <row r="485" spans="1:9" x14ac:dyDescent="0.25">
      <c r="A485" s="84" t="str">
        <f>IF(I484="","",IF(A484&gt;=Paskola_SK!$D$7*p,"",A484+1))</f>
        <v/>
      </c>
      <c r="B485" s="83" t="str">
        <f>IF(A485="","",IF(p=52,B484+7,IF(p=26,B484+14,IF(p=24,IF(MOD(A485,2)=0,EDATE(Paskola_SK!$D$8,A485/2),B484+14),IF(DAY(DATE(YEAR(Paskola_SK!$D$8),MONTH(Paskola_SK!$D$8)+(A485-1)*(12/p),DAY(Paskola_SK!$D$8)))&lt;&gt;DAY(Paskola_SK!$D$8),DATE(YEAR(Paskola_SK!$D$8),MONTH(Paskola_SK!$D$8)+A485*(12/p)+1,0),DATE(YEAR(Paskola_SK!$D$8),MONTH(Paskola_SK!$D$8)+A485*(12/p),DAY(Paskola_SK!$D$8)))))))</f>
        <v/>
      </c>
      <c r="C485" s="82" t="str">
        <f t="shared" si="21"/>
        <v/>
      </c>
      <c r="D485" s="82" t="str">
        <f t="shared" si="22"/>
        <v/>
      </c>
      <c r="E485" s="82" t="str">
        <f>IF(A485="","",A+SUM($D$2:D484))</f>
        <v/>
      </c>
      <c r="F485" s="82" t="str">
        <f>IF(A485="","",SUM(D$1:D485)+PV)</f>
        <v/>
      </c>
      <c r="G485" s="82" t="str">
        <f>IF(A485="","",IF(Paskola_SK!$D$9=Paskola_VP!$A$10,I484*( (1+rate)^(B485-B484)-1 ),I484*rate))</f>
        <v/>
      </c>
      <c r="H485" s="82" t="str">
        <f>IF(D485="","",SUM(G$1:G485))</f>
        <v/>
      </c>
      <c r="I485" s="82" t="str">
        <f t="shared" si="23"/>
        <v/>
      </c>
    </row>
    <row r="486" spans="1:9" x14ac:dyDescent="0.25">
      <c r="A486" s="84" t="str">
        <f>IF(I485="","",IF(A485&gt;=Paskola_SK!$D$7*p,"",A485+1))</f>
        <v/>
      </c>
      <c r="B486" s="83" t="str">
        <f>IF(A486="","",IF(p=52,B485+7,IF(p=26,B485+14,IF(p=24,IF(MOD(A486,2)=0,EDATE(Paskola_SK!$D$8,A486/2),B485+14),IF(DAY(DATE(YEAR(Paskola_SK!$D$8),MONTH(Paskola_SK!$D$8)+(A486-1)*(12/p),DAY(Paskola_SK!$D$8)))&lt;&gt;DAY(Paskola_SK!$D$8),DATE(YEAR(Paskola_SK!$D$8),MONTH(Paskola_SK!$D$8)+A486*(12/p)+1,0),DATE(YEAR(Paskola_SK!$D$8),MONTH(Paskola_SK!$D$8)+A486*(12/p),DAY(Paskola_SK!$D$8)))))))</f>
        <v/>
      </c>
      <c r="C486" s="82" t="str">
        <f t="shared" si="21"/>
        <v/>
      </c>
      <c r="D486" s="82" t="str">
        <f t="shared" si="22"/>
        <v/>
      </c>
      <c r="E486" s="82" t="str">
        <f>IF(A486="","",A+SUM($D$2:D485))</f>
        <v/>
      </c>
      <c r="F486" s="82" t="str">
        <f>IF(A486="","",SUM(D$1:D486)+PV)</f>
        <v/>
      </c>
      <c r="G486" s="82" t="str">
        <f>IF(A486="","",IF(Paskola_SK!$D$9=Paskola_VP!$A$10,I485*( (1+rate)^(B486-B485)-1 ),I485*rate))</f>
        <v/>
      </c>
      <c r="H486" s="82" t="str">
        <f>IF(D486="","",SUM(G$1:G486))</f>
        <v/>
      </c>
      <c r="I486" s="82" t="str">
        <f t="shared" si="23"/>
        <v/>
      </c>
    </row>
    <row r="487" spans="1:9" x14ac:dyDescent="0.25">
      <c r="A487" s="84" t="str">
        <f>IF(I486="","",IF(A486&gt;=Paskola_SK!$D$7*p,"",A486+1))</f>
        <v/>
      </c>
      <c r="B487" s="83" t="str">
        <f>IF(A487="","",IF(p=52,B486+7,IF(p=26,B486+14,IF(p=24,IF(MOD(A487,2)=0,EDATE(Paskola_SK!$D$8,A487/2),B486+14),IF(DAY(DATE(YEAR(Paskola_SK!$D$8),MONTH(Paskola_SK!$D$8)+(A487-1)*(12/p),DAY(Paskola_SK!$D$8)))&lt;&gt;DAY(Paskola_SK!$D$8),DATE(YEAR(Paskola_SK!$D$8),MONTH(Paskola_SK!$D$8)+A487*(12/p)+1,0),DATE(YEAR(Paskola_SK!$D$8),MONTH(Paskola_SK!$D$8)+A487*(12/p),DAY(Paskola_SK!$D$8)))))))</f>
        <v/>
      </c>
      <c r="C487" s="82" t="str">
        <f t="shared" si="21"/>
        <v/>
      </c>
      <c r="D487" s="82" t="str">
        <f t="shared" si="22"/>
        <v/>
      </c>
      <c r="E487" s="82" t="str">
        <f>IF(A487="","",A+SUM($D$2:D486))</f>
        <v/>
      </c>
      <c r="F487" s="82" t="str">
        <f>IF(A487="","",SUM(D$1:D487)+PV)</f>
        <v/>
      </c>
      <c r="G487" s="82" t="str">
        <f>IF(A487="","",IF(Paskola_SK!$D$9=Paskola_VP!$A$10,I486*( (1+rate)^(B487-B486)-1 ),I486*rate))</f>
        <v/>
      </c>
      <c r="H487" s="82" t="str">
        <f>IF(D487="","",SUM(G$1:G487))</f>
        <v/>
      </c>
      <c r="I487" s="82" t="str">
        <f t="shared" si="23"/>
        <v/>
      </c>
    </row>
    <row r="488" spans="1:9" x14ac:dyDescent="0.25">
      <c r="A488" s="84" t="str">
        <f>IF(I487="","",IF(A487&gt;=Paskola_SK!$D$7*p,"",A487+1))</f>
        <v/>
      </c>
      <c r="B488" s="83" t="str">
        <f>IF(A488="","",IF(p=52,B487+7,IF(p=26,B487+14,IF(p=24,IF(MOD(A488,2)=0,EDATE(Paskola_SK!$D$8,A488/2),B487+14),IF(DAY(DATE(YEAR(Paskola_SK!$D$8),MONTH(Paskola_SK!$D$8)+(A488-1)*(12/p),DAY(Paskola_SK!$D$8)))&lt;&gt;DAY(Paskola_SK!$D$8),DATE(YEAR(Paskola_SK!$D$8),MONTH(Paskola_SK!$D$8)+A488*(12/p)+1,0),DATE(YEAR(Paskola_SK!$D$8),MONTH(Paskola_SK!$D$8)+A488*(12/p),DAY(Paskola_SK!$D$8)))))))</f>
        <v/>
      </c>
      <c r="C488" s="82" t="str">
        <f t="shared" si="21"/>
        <v/>
      </c>
      <c r="D488" s="82" t="str">
        <f t="shared" si="22"/>
        <v/>
      </c>
      <c r="E488" s="82" t="str">
        <f>IF(A488="","",A+SUM($D$2:D487))</f>
        <v/>
      </c>
      <c r="F488" s="82" t="str">
        <f>IF(A488="","",SUM(D$1:D488)+PV)</f>
        <v/>
      </c>
      <c r="G488" s="82" t="str">
        <f>IF(A488="","",IF(Paskola_SK!$D$9=Paskola_VP!$A$10,I487*( (1+rate)^(B488-B487)-1 ),I487*rate))</f>
        <v/>
      </c>
      <c r="H488" s="82" t="str">
        <f>IF(D488="","",SUM(G$1:G488))</f>
        <v/>
      </c>
      <c r="I488" s="82" t="str">
        <f t="shared" si="23"/>
        <v/>
      </c>
    </row>
    <row r="489" spans="1:9" x14ac:dyDescent="0.25">
      <c r="A489" s="84" t="str">
        <f>IF(I488="","",IF(A488&gt;=Paskola_SK!$D$7*p,"",A488+1))</f>
        <v/>
      </c>
      <c r="B489" s="83" t="str">
        <f>IF(A489="","",IF(p=52,B488+7,IF(p=26,B488+14,IF(p=24,IF(MOD(A489,2)=0,EDATE(Paskola_SK!$D$8,A489/2),B488+14),IF(DAY(DATE(YEAR(Paskola_SK!$D$8),MONTH(Paskola_SK!$D$8)+(A489-1)*(12/p),DAY(Paskola_SK!$D$8)))&lt;&gt;DAY(Paskola_SK!$D$8),DATE(YEAR(Paskola_SK!$D$8),MONTH(Paskola_SK!$D$8)+A489*(12/p)+1,0),DATE(YEAR(Paskola_SK!$D$8),MONTH(Paskola_SK!$D$8)+A489*(12/p),DAY(Paskola_SK!$D$8)))))))</f>
        <v/>
      </c>
      <c r="C489" s="82" t="str">
        <f t="shared" si="21"/>
        <v/>
      </c>
      <c r="D489" s="82" t="str">
        <f t="shared" si="22"/>
        <v/>
      </c>
      <c r="E489" s="82" t="str">
        <f>IF(A489="","",A+SUM($D$2:D488))</f>
        <v/>
      </c>
      <c r="F489" s="82" t="str">
        <f>IF(A489="","",SUM(D$1:D489)+PV)</f>
        <v/>
      </c>
      <c r="G489" s="82" t="str">
        <f>IF(A489="","",IF(Paskola_SK!$D$9=Paskola_VP!$A$10,I488*( (1+rate)^(B489-B488)-1 ),I488*rate))</f>
        <v/>
      </c>
      <c r="H489" s="82" t="str">
        <f>IF(D489="","",SUM(G$1:G489))</f>
        <v/>
      </c>
      <c r="I489" s="82" t="str">
        <f t="shared" si="23"/>
        <v/>
      </c>
    </row>
    <row r="490" spans="1:9" x14ac:dyDescent="0.25">
      <c r="A490" s="84" t="str">
        <f>IF(I489="","",IF(A489&gt;=Paskola_SK!$D$7*p,"",A489+1))</f>
        <v/>
      </c>
      <c r="B490" s="83" t="str">
        <f>IF(A490="","",IF(p=52,B489+7,IF(p=26,B489+14,IF(p=24,IF(MOD(A490,2)=0,EDATE(Paskola_SK!$D$8,A490/2),B489+14),IF(DAY(DATE(YEAR(Paskola_SK!$D$8),MONTH(Paskola_SK!$D$8)+(A490-1)*(12/p),DAY(Paskola_SK!$D$8)))&lt;&gt;DAY(Paskola_SK!$D$8),DATE(YEAR(Paskola_SK!$D$8),MONTH(Paskola_SK!$D$8)+A490*(12/p)+1,0),DATE(YEAR(Paskola_SK!$D$8),MONTH(Paskola_SK!$D$8)+A490*(12/p),DAY(Paskola_SK!$D$8)))))))</f>
        <v/>
      </c>
      <c r="C490" s="82" t="str">
        <f t="shared" si="21"/>
        <v/>
      </c>
      <c r="D490" s="82" t="str">
        <f t="shared" si="22"/>
        <v/>
      </c>
      <c r="E490" s="82" t="str">
        <f>IF(A490="","",A+SUM($D$2:D489))</f>
        <v/>
      </c>
      <c r="F490" s="82" t="str">
        <f>IF(A490="","",SUM(D$1:D490)+PV)</f>
        <v/>
      </c>
      <c r="G490" s="82" t="str">
        <f>IF(A490="","",IF(Paskola_SK!$D$9=Paskola_VP!$A$10,I489*( (1+rate)^(B490-B489)-1 ),I489*rate))</f>
        <v/>
      </c>
      <c r="H490" s="82" t="str">
        <f>IF(D490="","",SUM(G$1:G490))</f>
        <v/>
      </c>
      <c r="I490" s="82" t="str">
        <f t="shared" si="23"/>
        <v/>
      </c>
    </row>
    <row r="491" spans="1:9" x14ac:dyDescent="0.25">
      <c r="A491" s="84" t="str">
        <f>IF(I490="","",IF(A490&gt;=Paskola_SK!$D$7*p,"",A490+1))</f>
        <v/>
      </c>
      <c r="B491" s="83" t="str">
        <f>IF(A491="","",IF(p=52,B490+7,IF(p=26,B490+14,IF(p=24,IF(MOD(A491,2)=0,EDATE(Paskola_SK!$D$8,A491/2),B490+14),IF(DAY(DATE(YEAR(Paskola_SK!$D$8),MONTH(Paskola_SK!$D$8)+(A491-1)*(12/p),DAY(Paskola_SK!$D$8)))&lt;&gt;DAY(Paskola_SK!$D$8),DATE(YEAR(Paskola_SK!$D$8),MONTH(Paskola_SK!$D$8)+A491*(12/p)+1,0),DATE(YEAR(Paskola_SK!$D$8),MONTH(Paskola_SK!$D$8)+A491*(12/p),DAY(Paskola_SK!$D$8)))))))</f>
        <v/>
      </c>
      <c r="C491" s="82" t="str">
        <f t="shared" si="21"/>
        <v/>
      </c>
      <c r="D491" s="82" t="str">
        <f t="shared" si="22"/>
        <v/>
      </c>
      <c r="E491" s="82" t="str">
        <f>IF(A491="","",A+SUM($D$2:D490))</f>
        <v/>
      </c>
      <c r="F491" s="82" t="str">
        <f>IF(A491="","",SUM(D$1:D491)+PV)</f>
        <v/>
      </c>
      <c r="G491" s="82" t="str">
        <f>IF(A491="","",IF(Paskola_SK!$D$9=Paskola_VP!$A$10,I490*( (1+rate)^(B491-B490)-1 ),I490*rate))</f>
        <v/>
      </c>
      <c r="H491" s="82" t="str">
        <f>IF(D491="","",SUM(G$1:G491))</f>
        <v/>
      </c>
      <c r="I491" s="82" t="str">
        <f t="shared" si="23"/>
        <v/>
      </c>
    </row>
    <row r="492" spans="1:9" x14ac:dyDescent="0.25">
      <c r="A492" s="84" t="str">
        <f>IF(I491="","",IF(A491&gt;=Paskola_SK!$D$7*p,"",A491+1))</f>
        <v/>
      </c>
      <c r="B492" s="83" t="str">
        <f>IF(A492="","",IF(p=52,B491+7,IF(p=26,B491+14,IF(p=24,IF(MOD(A492,2)=0,EDATE(Paskola_SK!$D$8,A492/2),B491+14),IF(DAY(DATE(YEAR(Paskola_SK!$D$8),MONTH(Paskola_SK!$D$8)+(A492-1)*(12/p),DAY(Paskola_SK!$D$8)))&lt;&gt;DAY(Paskola_SK!$D$8),DATE(YEAR(Paskola_SK!$D$8),MONTH(Paskola_SK!$D$8)+A492*(12/p)+1,0),DATE(YEAR(Paskola_SK!$D$8),MONTH(Paskola_SK!$D$8)+A492*(12/p),DAY(Paskola_SK!$D$8)))))))</f>
        <v/>
      </c>
      <c r="C492" s="82" t="str">
        <f t="shared" si="21"/>
        <v/>
      </c>
      <c r="D492" s="82" t="str">
        <f t="shared" si="22"/>
        <v/>
      </c>
      <c r="E492" s="82" t="str">
        <f>IF(A492="","",A+SUM($D$2:D491))</f>
        <v/>
      </c>
      <c r="F492" s="82" t="str">
        <f>IF(A492="","",SUM(D$1:D492)+PV)</f>
        <v/>
      </c>
      <c r="G492" s="82" t="str">
        <f>IF(A492="","",IF(Paskola_SK!$D$9=Paskola_VP!$A$10,I491*( (1+rate)^(B492-B491)-1 ),I491*rate))</f>
        <v/>
      </c>
      <c r="H492" s="82" t="str">
        <f>IF(D492="","",SUM(G$1:G492))</f>
        <v/>
      </c>
      <c r="I492" s="82" t="str">
        <f t="shared" si="23"/>
        <v/>
      </c>
    </row>
    <row r="493" spans="1:9" x14ac:dyDescent="0.25">
      <c r="A493" s="84" t="str">
        <f>IF(I492="","",IF(A492&gt;=Paskola_SK!$D$7*p,"",A492+1))</f>
        <v/>
      </c>
      <c r="B493" s="83" t="str">
        <f>IF(A493="","",IF(p=52,B492+7,IF(p=26,B492+14,IF(p=24,IF(MOD(A493,2)=0,EDATE(Paskola_SK!$D$8,A493/2),B492+14),IF(DAY(DATE(YEAR(Paskola_SK!$D$8),MONTH(Paskola_SK!$D$8)+(A493-1)*(12/p),DAY(Paskola_SK!$D$8)))&lt;&gt;DAY(Paskola_SK!$D$8),DATE(YEAR(Paskola_SK!$D$8),MONTH(Paskola_SK!$D$8)+A493*(12/p)+1,0),DATE(YEAR(Paskola_SK!$D$8),MONTH(Paskola_SK!$D$8)+A493*(12/p),DAY(Paskola_SK!$D$8)))))))</f>
        <v/>
      </c>
      <c r="C493" s="82" t="str">
        <f t="shared" si="21"/>
        <v/>
      </c>
      <c r="D493" s="82" t="str">
        <f t="shared" si="22"/>
        <v/>
      </c>
      <c r="E493" s="82" t="str">
        <f>IF(A493="","",A+SUM($D$2:D492))</f>
        <v/>
      </c>
      <c r="F493" s="82" t="str">
        <f>IF(A493="","",SUM(D$1:D493)+PV)</f>
        <v/>
      </c>
      <c r="G493" s="82" t="str">
        <f>IF(A493="","",IF(Paskola_SK!$D$9=Paskola_VP!$A$10,I492*( (1+rate)^(B493-B492)-1 ),I492*rate))</f>
        <v/>
      </c>
      <c r="H493" s="82" t="str">
        <f>IF(D493="","",SUM(G$1:G493))</f>
        <v/>
      </c>
      <c r="I493" s="82" t="str">
        <f t="shared" si="23"/>
        <v/>
      </c>
    </row>
    <row r="494" spans="1:9" x14ac:dyDescent="0.25">
      <c r="A494" s="84" t="str">
        <f>IF(I493="","",IF(A493&gt;=Paskola_SK!$D$7*p,"",A493+1))</f>
        <v/>
      </c>
      <c r="B494" s="83" t="str">
        <f>IF(A494="","",IF(p=52,B493+7,IF(p=26,B493+14,IF(p=24,IF(MOD(A494,2)=0,EDATE(Paskola_SK!$D$8,A494/2),B493+14),IF(DAY(DATE(YEAR(Paskola_SK!$D$8),MONTH(Paskola_SK!$D$8)+(A494-1)*(12/p),DAY(Paskola_SK!$D$8)))&lt;&gt;DAY(Paskola_SK!$D$8),DATE(YEAR(Paskola_SK!$D$8),MONTH(Paskola_SK!$D$8)+A494*(12/p)+1,0),DATE(YEAR(Paskola_SK!$D$8),MONTH(Paskola_SK!$D$8)+A494*(12/p),DAY(Paskola_SK!$D$8)))))))</f>
        <v/>
      </c>
      <c r="C494" s="82" t="str">
        <f t="shared" si="21"/>
        <v/>
      </c>
      <c r="D494" s="82" t="str">
        <f t="shared" si="22"/>
        <v/>
      </c>
      <c r="E494" s="82" t="str">
        <f>IF(A494="","",A+SUM($D$2:D493))</f>
        <v/>
      </c>
      <c r="F494" s="82" t="str">
        <f>IF(A494="","",SUM(D$1:D494)+PV)</f>
        <v/>
      </c>
      <c r="G494" s="82" t="str">
        <f>IF(A494="","",IF(Paskola_SK!$D$9=Paskola_VP!$A$10,I493*( (1+rate)^(B494-B493)-1 ),I493*rate))</f>
        <v/>
      </c>
      <c r="H494" s="82" t="str">
        <f>IF(D494="","",SUM(G$1:G494))</f>
        <v/>
      </c>
      <c r="I494" s="82" t="str">
        <f t="shared" si="23"/>
        <v/>
      </c>
    </row>
    <row r="495" spans="1:9" x14ac:dyDescent="0.25">
      <c r="A495" s="84" t="str">
        <f>IF(I494="","",IF(A494&gt;=Paskola_SK!$D$7*p,"",A494+1))</f>
        <v/>
      </c>
      <c r="B495" s="83" t="str">
        <f>IF(A495="","",IF(p=52,B494+7,IF(p=26,B494+14,IF(p=24,IF(MOD(A495,2)=0,EDATE(Paskola_SK!$D$8,A495/2),B494+14),IF(DAY(DATE(YEAR(Paskola_SK!$D$8),MONTH(Paskola_SK!$D$8)+(A495-1)*(12/p),DAY(Paskola_SK!$D$8)))&lt;&gt;DAY(Paskola_SK!$D$8),DATE(YEAR(Paskola_SK!$D$8),MONTH(Paskola_SK!$D$8)+A495*(12/p)+1,0),DATE(YEAR(Paskola_SK!$D$8),MONTH(Paskola_SK!$D$8)+A495*(12/p),DAY(Paskola_SK!$D$8)))))))</f>
        <v/>
      </c>
      <c r="C495" s="82" t="str">
        <f t="shared" si="21"/>
        <v/>
      </c>
      <c r="D495" s="82" t="str">
        <f t="shared" si="22"/>
        <v/>
      </c>
      <c r="E495" s="82" t="str">
        <f>IF(A495="","",A+SUM($D$2:D494))</f>
        <v/>
      </c>
      <c r="F495" s="82" t="str">
        <f>IF(A495="","",SUM(D$1:D495)+PV)</f>
        <v/>
      </c>
      <c r="G495" s="82" t="str">
        <f>IF(A495="","",IF(Paskola_SK!$D$9=Paskola_VP!$A$10,I494*( (1+rate)^(B495-B494)-1 ),I494*rate))</f>
        <v/>
      </c>
      <c r="H495" s="82" t="str">
        <f>IF(D495="","",SUM(G$1:G495))</f>
        <v/>
      </c>
      <c r="I495" s="82" t="str">
        <f t="shared" si="23"/>
        <v/>
      </c>
    </row>
    <row r="496" spans="1:9" x14ac:dyDescent="0.25">
      <c r="A496" s="84" t="str">
        <f>IF(I495="","",IF(A495&gt;=Paskola_SK!$D$7*p,"",A495+1))</f>
        <v/>
      </c>
      <c r="B496" s="83" t="str">
        <f>IF(A496="","",IF(p=52,B495+7,IF(p=26,B495+14,IF(p=24,IF(MOD(A496,2)=0,EDATE(Paskola_SK!$D$8,A496/2),B495+14),IF(DAY(DATE(YEAR(Paskola_SK!$D$8),MONTH(Paskola_SK!$D$8)+(A496-1)*(12/p),DAY(Paskola_SK!$D$8)))&lt;&gt;DAY(Paskola_SK!$D$8),DATE(YEAR(Paskola_SK!$D$8),MONTH(Paskola_SK!$D$8)+A496*(12/p)+1,0),DATE(YEAR(Paskola_SK!$D$8),MONTH(Paskola_SK!$D$8)+A496*(12/p),DAY(Paskola_SK!$D$8)))))))</f>
        <v/>
      </c>
      <c r="C496" s="82" t="str">
        <f t="shared" si="21"/>
        <v/>
      </c>
      <c r="D496" s="82" t="str">
        <f t="shared" si="22"/>
        <v/>
      </c>
      <c r="E496" s="82" t="str">
        <f>IF(A496="","",A+SUM($D$2:D495))</f>
        <v/>
      </c>
      <c r="F496" s="82" t="str">
        <f>IF(A496="","",SUM(D$1:D496)+PV)</f>
        <v/>
      </c>
      <c r="G496" s="82" t="str">
        <f>IF(A496="","",IF(Paskola_SK!$D$9=Paskola_VP!$A$10,I495*( (1+rate)^(B496-B495)-1 ),I495*rate))</f>
        <v/>
      </c>
      <c r="H496" s="82" t="str">
        <f>IF(D496="","",SUM(G$1:G496))</f>
        <v/>
      </c>
      <c r="I496" s="82" t="str">
        <f t="shared" si="23"/>
        <v/>
      </c>
    </row>
    <row r="497" spans="1:9" x14ac:dyDescent="0.25">
      <c r="A497" s="84" t="str">
        <f>IF(I496="","",IF(A496&gt;=Paskola_SK!$D$7*p,"",A496+1))</f>
        <v/>
      </c>
      <c r="B497" s="83" t="str">
        <f>IF(A497="","",IF(p=52,B496+7,IF(p=26,B496+14,IF(p=24,IF(MOD(A497,2)=0,EDATE(Paskola_SK!$D$8,A497/2),B496+14),IF(DAY(DATE(YEAR(Paskola_SK!$D$8),MONTH(Paskola_SK!$D$8)+(A497-1)*(12/p),DAY(Paskola_SK!$D$8)))&lt;&gt;DAY(Paskola_SK!$D$8),DATE(YEAR(Paskola_SK!$D$8),MONTH(Paskola_SK!$D$8)+A497*(12/p)+1,0),DATE(YEAR(Paskola_SK!$D$8),MONTH(Paskola_SK!$D$8)+A497*(12/p),DAY(Paskola_SK!$D$8)))))))</f>
        <v/>
      </c>
      <c r="C497" s="82" t="str">
        <f t="shared" si="21"/>
        <v/>
      </c>
      <c r="D497" s="82" t="str">
        <f t="shared" si="22"/>
        <v/>
      </c>
      <c r="E497" s="82" t="str">
        <f>IF(A497="","",A+SUM($D$2:D496))</f>
        <v/>
      </c>
      <c r="F497" s="82" t="str">
        <f>IF(A497="","",SUM(D$1:D497)+PV)</f>
        <v/>
      </c>
      <c r="G497" s="82" t="str">
        <f>IF(A497="","",IF(Paskola_SK!$D$9=Paskola_VP!$A$10,I496*( (1+rate)^(B497-B496)-1 ),I496*rate))</f>
        <v/>
      </c>
      <c r="H497" s="82" t="str">
        <f>IF(D497="","",SUM(G$1:G497))</f>
        <v/>
      </c>
      <c r="I497" s="82" t="str">
        <f t="shared" si="23"/>
        <v/>
      </c>
    </row>
    <row r="498" spans="1:9" x14ac:dyDescent="0.25">
      <c r="A498" s="84" t="str">
        <f>IF(I497="","",IF(A497&gt;=Paskola_SK!$D$7*p,"",A497+1))</f>
        <v/>
      </c>
      <c r="B498" s="83" t="str">
        <f>IF(A498="","",IF(p=52,B497+7,IF(p=26,B497+14,IF(p=24,IF(MOD(A498,2)=0,EDATE(Paskola_SK!$D$8,A498/2),B497+14),IF(DAY(DATE(YEAR(Paskola_SK!$D$8),MONTH(Paskola_SK!$D$8)+(A498-1)*(12/p),DAY(Paskola_SK!$D$8)))&lt;&gt;DAY(Paskola_SK!$D$8),DATE(YEAR(Paskola_SK!$D$8),MONTH(Paskola_SK!$D$8)+A498*(12/p)+1,0),DATE(YEAR(Paskola_SK!$D$8),MONTH(Paskola_SK!$D$8)+A498*(12/p),DAY(Paskola_SK!$D$8)))))))</f>
        <v/>
      </c>
      <c r="C498" s="82" t="str">
        <f t="shared" si="21"/>
        <v/>
      </c>
      <c r="D498" s="82" t="str">
        <f t="shared" si="22"/>
        <v/>
      </c>
      <c r="E498" s="82" t="str">
        <f>IF(A498="","",A+SUM($D$2:D497))</f>
        <v/>
      </c>
      <c r="F498" s="82" t="str">
        <f>IF(A498="","",SUM(D$1:D498)+PV)</f>
        <v/>
      </c>
      <c r="G498" s="82" t="str">
        <f>IF(A498="","",IF(Paskola_SK!$D$9=Paskola_VP!$A$10,I497*( (1+rate)^(B498-B497)-1 ),I497*rate))</f>
        <v/>
      </c>
      <c r="H498" s="82" t="str">
        <f>IF(D498="","",SUM(G$1:G498))</f>
        <v/>
      </c>
      <c r="I498" s="82" t="str">
        <f t="shared" si="23"/>
        <v/>
      </c>
    </row>
    <row r="499" spans="1:9" x14ac:dyDescent="0.25">
      <c r="A499" s="84" t="str">
        <f>IF(I498="","",IF(A498&gt;=Paskola_SK!$D$7*p,"",A498+1))</f>
        <v/>
      </c>
      <c r="B499" s="83" t="str">
        <f>IF(A499="","",IF(p=52,B498+7,IF(p=26,B498+14,IF(p=24,IF(MOD(A499,2)=0,EDATE(Paskola_SK!$D$8,A499/2),B498+14),IF(DAY(DATE(YEAR(Paskola_SK!$D$8),MONTH(Paskola_SK!$D$8)+(A499-1)*(12/p),DAY(Paskola_SK!$D$8)))&lt;&gt;DAY(Paskola_SK!$D$8),DATE(YEAR(Paskola_SK!$D$8),MONTH(Paskola_SK!$D$8)+A499*(12/p)+1,0),DATE(YEAR(Paskola_SK!$D$8),MONTH(Paskola_SK!$D$8)+A499*(12/p),DAY(Paskola_SK!$D$8)))))))</f>
        <v/>
      </c>
      <c r="C499" s="82" t="str">
        <f t="shared" si="21"/>
        <v/>
      </c>
      <c r="D499" s="82" t="str">
        <f t="shared" si="22"/>
        <v/>
      </c>
      <c r="E499" s="82" t="str">
        <f>IF(A499="","",A+SUM($D$2:D498))</f>
        <v/>
      </c>
      <c r="F499" s="82" t="str">
        <f>IF(A499="","",SUM(D$1:D499)+PV)</f>
        <v/>
      </c>
      <c r="G499" s="82" t="str">
        <f>IF(A499="","",IF(Paskola_SK!$D$9=Paskola_VP!$A$10,I498*( (1+rate)^(B499-B498)-1 ),I498*rate))</f>
        <v/>
      </c>
      <c r="H499" s="82" t="str">
        <f>IF(D499="","",SUM(G$1:G499))</f>
        <v/>
      </c>
      <c r="I499" s="82" t="str">
        <f t="shared" si="23"/>
        <v/>
      </c>
    </row>
    <row r="500" spans="1:9" x14ac:dyDescent="0.25">
      <c r="A500" s="84" t="str">
        <f>IF(I499="","",IF(A499&gt;=Paskola_SK!$D$7*p,"",A499+1))</f>
        <v/>
      </c>
      <c r="B500" s="83" t="str">
        <f>IF(A500="","",IF(p=52,B499+7,IF(p=26,B499+14,IF(p=24,IF(MOD(A500,2)=0,EDATE(Paskola_SK!$D$8,A500/2),B499+14),IF(DAY(DATE(YEAR(Paskola_SK!$D$8),MONTH(Paskola_SK!$D$8)+(A500-1)*(12/p),DAY(Paskola_SK!$D$8)))&lt;&gt;DAY(Paskola_SK!$D$8),DATE(YEAR(Paskola_SK!$D$8),MONTH(Paskola_SK!$D$8)+A500*(12/p)+1,0),DATE(YEAR(Paskola_SK!$D$8),MONTH(Paskola_SK!$D$8)+A500*(12/p),DAY(Paskola_SK!$D$8)))))))</f>
        <v/>
      </c>
      <c r="C500" s="82" t="str">
        <f t="shared" si="21"/>
        <v/>
      </c>
      <c r="D500" s="82" t="str">
        <f t="shared" si="22"/>
        <v/>
      </c>
      <c r="E500" s="82" t="str">
        <f>IF(A500="","",A+SUM($D$2:D499))</f>
        <v/>
      </c>
      <c r="F500" s="82" t="str">
        <f>IF(A500="","",SUM(D$1:D500)+PV)</f>
        <v/>
      </c>
      <c r="G500" s="82" t="str">
        <f>IF(A500="","",IF(Paskola_SK!$D$9=Paskola_VP!$A$10,I499*( (1+rate)^(B500-B499)-1 ),I499*rate))</f>
        <v/>
      </c>
      <c r="H500" s="82" t="str">
        <f>IF(D500="","",SUM(G$1:G500))</f>
        <v/>
      </c>
      <c r="I500" s="82" t="str">
        <f t="shared" si="23"/>
        <v/>
      </c>
    </row>
    <row r="501" spans="1:9" x14ac:dyDescent="0.25">
      <c r="A501" s="84" t="str">
        <f>IF(I500="","",IF(A500&gt;=Paskola_SK!$D$7*p,"",A500+1))</f>
        <v/>
      </c>
      <c r="B501" s="83" t="str">
        <f>IF(A501="","",IF(p=52,B500+7,IF(p=26,B500+14,IF(p=24,IF(MOD(A501,2)=0,EDATE(Paskola_SK!$D$8,A501/2),B500+14),IF(DAY(DATE(YEAR(Paskola_SK!$D$8),MONTH(Paskola_SK!$D$8)+(A501-1)*(12/p),DAY(Paskola_SK!$D$8)))&lt;&gt;DAY(Paskola_SK!$D$8),DATE(YEAR(Paskola_SK!$D$8),MONTH(Paskola_SK!$D$8)+A501*(12/p)+1,0),DATE(YEAR(Paskola_SK!$D$8),MONTH(Paskola_SK!$D$8)+A501*(12/p),DAY(Paskola_SK!$D$8)))))))</f>
        <v/>
      </c>
      <c r="C501" s="82" t="str">
        <f t="shared" si="21"/>
        <v/>
      </c>
      <c r="D501" s="82" t="str">
        <f t="shared" si="22"/>
        <v/>
      </c>
      <c r="E501" s="82" t="str">
        <f>IF(A501="","",A+SUM($D$2:D500))</f>
        <v/>
      </c>
      <c r="F501" s="82" t="str">
        <f>IF(A501="","",SUM(D$1:D501)+PV)</f>
        <v/>
      </c>
      <c r="G501" s="82" t="str">
        <f>IF(A501="","",IF(Paskola_SK!$D$9=Paskola_VP!$A$10,I500*( (1+rate)^(B501-B500)-1 ),I500*rate))</f>
        <v/>
      </c>
      <c r="H501" s="82" t="str">
        <f>IF(D501="","",SUM(G$1:G501))</f>
        <v/>
      </c>
      <c r="I501" s="82" t="str">
        <f t="shared" si="23"/>
        <v/>
      </c>
    </row>
    <row r="502" spans="1:9" x14ac:dyDescent="0.25">
      <c r="A502" s="84" t="str">
        <f>IF(I501="","",IF(A501&gt;=Paskola_SK!$D$7*p,"",A501+1))</f>
        <v/>
      </c>
      <c r="B502" s="83" t="str">
        <f>IF(A502="","",IF(p=52,B501+7,IF(p=26,B501+14,IF(p=24,IF(MOD(A502,2)=0,EDATE(Paskola_SK!$D$8,A502/2),B501+14),IF(DAY(DATE(YEAR(Paskola_SK!$D$8),MONTH(Paskola_SK!$D$8)+(A502-1)*(12/p),DAY(Paskola_SK!$D$8)))&lt;&gt;DAY(Paskola_SK!$D$8),DATE(YEAR(Paskola_SK!$D$8),MONTH(Paskola_SK!$D$8)+A502*(12/p)+1,0),DATE(YEAR(Paskola_SK!$D$8),MONTH(Paskola_SK!$D$8)+A502*(12/p),DAY(Paskola_SK!$D$8)))))))</f>
        <v/>
      </c>
      <c r="C502" s="82" t="str">
        <f t="shared" si="21"/>
        <v/>
      </c>
      <c r="D502" s="82" t="str">
        <f t="shared" si="22"/>
        <v/>
      </c>
      <c r="E502" s="82" t="str">
        <f>IF(A502="","",A+SUM($D$2:D501))</f>
        <v/>
      </c>
      <c r="F502" s="82" t="str">
        <f>IF(A502="","",SUM(D$1:D502)+PV)</f>
        <v/>
      </c>
      <c r="G502" s="82" t="str">
        <f>IF(A502="","",IF(Paskola_SK!$D$9=Paskola_VP!$A$10,I501*( (1+rate)^(B502-B501)-1 ),I501*rate))</f>
        <v/>
      </c>
      <c r="H502" s="82" t="str">
        <f>IF(D502="","",SUM(G$1:G502))</f>
        <v/>
      </c>
      <c r="I502" s="82" t="str">
        <f t="shared" si="23"/>
        <v/>
      </c>
    </row>
    <row r="503" spans="1:9" x14ac:dyDescent="0.25">
      <c r="A503" s="84" t="str">
        <f>IF(I502="","",IF(A502&gt;=Paskola_SK!$D$7*p,"",A502+1))</f>
        <v/>
      </c>
      <c r="B503" s="83" t="str">
        <f>IF(A503="","",IF(p=52,B502+7,IF(p=26,B502+14,IF(p=24,IF(MOD(A503,2)=0,EDATE(Paskola_SK!$D$8,A503/2),B502+14),IF(DAY(DATE(YEAR(Paskola_SK!$D$8),MONTH(Paskola_SK!$D$8)+(A503-1)*(12/p),DAY(Paskola_SK!$D$8)))&lt;&gt;DAY(Paskola_SK!$D$8),DATE(YEAR(Paskola_SK!$D$8),MONTH(Paskola_SK!$D$8)+A503*(12/p)+1,0),DATE(YEAR(Paskola_SK!$D$8),MONTH(Paskola_SK!$D$8)+A503*(12/p),DAY(Paskola_SK!$D$8)))))))</f>
        <v/>
      </c>
      <c r="C503" s="82" t="str">
        <f t="shared" si="21"/>
        <v/>
      </c>
      <c r="D503" s="82" t="str">
        <f t="shared" si="22"/>
        <v/>
      </c>
      <c r="E503" s="82" t="str">
        <f>IF(A503="","",A+SUM($D$2:D502))</f>
        <v/>
      </c>
      <c r="F503" s="82" t="str">
        <f>IF(A503="","",SUM(D$1:D503)+PV)</f>
        <v/>
      </c>
      <c r="G503" s="82" t="str">
        <f>IF(A503="","",IF(Paskola_SK!$D$9=Paskola_VP!$A$10,I502*( (1+rate)^(B503-B502)-1 ),I502*rate))</f>
        <v/>
      </c>
      <c r="H503" s="82" t="str">
        <f>IF(D503="","",SUM(G$1:G503))</f>
        <v/>
      </c>
      <c r="I503" s="82" t="str">
        <f t="shared" si="23"/>
        <v/>
      </c>
    </row>
    <row r="504" spans="1:9" x14ac:dyDescent="0.25">
      <c r="A504" s="84" t="str">
        <f>IF(I503="","",IF(A503&gt;=Paskola_SK!$D$7*p,"",A503+1))</f>
        <v/>
      </c>
      <c r="B504" s="83" t="str">
        <f>IF(A504="","",IF(p=52,B503+7,IF(p=26,B503+14,IF(p=24,IF(MOD(A504,2)=0,EDATE(Paskola_SK!$D$8,A504/2),B503+14),IF(DAY(DATE(YEAR(Paskola_SK!$D$8),MONTH(Paskola_SK!$D$8)+(A504-1)*(12/p),DAY(Paskola_SK!$D$8)))&lt;&gt;DAY(Paskola_SK!$D$8),DATE(YEAR(Paskola_SK!$D$8),MONTH(Paskola_SK!$D$8)+A504*(12/p)+1,0),DATE(YEAR(Paskola_SK!$D$8),MONTH(Paskola_SK!$D$8)+A504*(12/p),DAY(Paskola_SK!$D$8)))))))</f>
        <v/>
      </c>
      <c r="C504" s="82" t="str">
        <f t="shared" si="21"/>
        <v/>
      </c>
      <c r="D504" s="82" t="str">
        <f t="shared" si="22"/>
        <v/>
      </c>
      <c r="E504" s="82" t="str">
        <f>IF(A504="","",A+SUM($D$2:D503))</f>
        <v/>
      </c>
      <c r="F504" s="82" t="str">
        <f>IF(A504="","",SUM(D$1:D504)+PV)</f>
        <v/>
      </c>
      <c r="G504" s="82" t="str">
        <f>IF(A504="","",IF(Paskola_SK!$D$9=Paskola_VP!$A$10,I503*( (1+rate)^(B504-B503)-1 ),I503*rate))</f>
        <v/>
      </c>
      <c r="H504" s="82" t="str">
        <f>IF(D504="","",SUM(G$1:G504))</f>
        <v/>
      </c>
      <c r="I504" s="82" t="str">
        <f t="shared" si="23"/>
        <v/>
      </c>
    </row>
    <row r="505" spans="1:9" x14ac:dyDescent="0.25">
      <c r="A505" s="84" t="str">
        <f>IF(I504="","",IF(A504&gt;=Paskola_SK!$D$7*p,"",A504+1))</f>
        <v/>
      </c>
      <c r="B505" s="83" t="str">
        <f>IF(A505="","",IF(p=52,B504+7,IF(p=26,B504+14,IF(p=24,IF(MOD(A505,2)=0,EDATE(Paskola_SK!$D$8,A505/2),B504+14),IF(DAY(DATE(YEAR(Paskola_SK!$D$8),MONTH(Paskola_SK!$D$8)+(A505-1)*(12/p),DAY(Paskola_SK!$D$8)))&lt;&gt;DAY(Paskola_SK!$D$8),DATE(YEAR(Paskola_SK!$D$8),MONTH(Paskola_SK!$D$8)+A505*(12/p)+1,0),DATE(YEAR(Paskola_SK!$D$8),MONTH(Paskola_SK!$D$8)+A505*(12/p),DAY(Paskola_SK!$D$8)))))))</f>
        <v/>
      </c>
      <c r="C505" s="82" t="str">
        <f t="shared" si="21"/>
        <v/>
      </c>
      <c r="D505" s="82" t="str">
        <f t="shared" si="22"/>
        <v/>
      </c>
      <c r="E505" s="82" t="str">
        <f>IF(A505="","",A+SUM($D$2:D504))</f>
        <v/>
      </c>
      <c r="F505" s="82" t="str">
        <f>IF(A505="","",SUM(D$1:D505)+PV)</f>
        <v/>
      </c>
      <c r="G505" s="82" t="str">
        <f>IF(A505="","",IF(Paskola_SK!$D$9=Paskola_VP!$A$10,I504*( (1+rate)^(B505-B504)-1 ),I504*rate))</f>
        <v/>
      </c>
      <c r="H505" s="82" t="str">
        <f>IF(D505="","",SUM(G$1:G505))</f>
        <v/>
      </c>
      <c r="I505" s="82" t="str">
        <f t="shared" si="23"/>
        <v/>
      </c>
    </row>
    <row r="506" spans="1:9" x14ac:dyDescent="0.25">
      <c r="A506" s="84" t="str">
        <f>IF(I505="","",IF(A505&gt;=Paskola_SK!$D$7*p,"",A505+1))</f>
        <v/>
      </c>
      <c r="B506" s="83" t="str">
        <f>IF(A506="","",IF(p=52,B505+7,IF(p=26,B505+14,IF(p=24,IF(MOD(A506,2)=0,EDATE(Paskola_SK!$D$8,A506/2),B505+14),IF(DAY(DATE(YEAR(Paskola_SK!$D$8),MONTH(Paskola_SK!$D$8)+(A506-1)*(12/p),DAY(Paskola_SK!$D$8)))&lt;&gt;DAY(Paskola_SK!$D$8),DATE(YEAR(Paskola_SK!$D$8),MONTH(Paskola_SK!$D$8)+A506*(12/p)+1,0),DATE(YEAR(Paskola_SK!$D$8),MONTH(Paskola_SK!$D$8)+A506*(12/p),DAY(Paskola_SK!$D$8)))))))</f>
        <v/>
      </c>
      <c r="C506" s="82" t="str">
        <f t="shared" si="21"/>
        <v/>
      </c>
      <c r="D506" s="82" t="str">
        <f t="shared" si="22"/>
        <v/>
      </c>
      <c r="E506" s="82" t="str">
        <f>IF(A506="","",A+SUM($D$2:D505))</f>
        <v/>
      </c>
      <c r="F506" s="82" t="str">
        <f>IF(A506="","",SUM(D$1:D506)+PV)</f>
        <v/>
      </c>
      <c r="G506" s="82" t="str">
        <f>IF(A506="","",IF(Paskola_SK!$D$9=Paskola_VP!$A$10,I505*( (1+rate)^(B506-B505)-1 ),I505*rate))</f>
        <v/>
      </c>
      <c r="H506" s="82" t="str">
        <f>IF(D506="","",SUM(G$1:G506))</f>
        <v/>
      </c>
      <c r="I506" s="82" t="str">
        <f t="shared" si="23"/>
        <v/>
      </c>
    </row>
    <row r="507" spans="1:9" x14ac:dyDescent="0.25">
      <c r="A507" s="84" t="str">
        <f>IF(I506="","",IF(A506&gt;=Paskola_SK!$D$7*p,"",A506+1))</f>
        <v/>
      </c>
      <c r="B507" s="83" t="str">
        <f>IF(A507="","",IF(p=52,B506+7,IF(p=26,B506+14,IF(p=24,IF(MOD(A507,2)=0,EDATE(Paskola_SK!$D$8,A507/2),B506+14),IF(DAY(DATE(YEAR(Paskola_SK!$D$8),MONTH(Paskola_SK!$D$8)+(A507-1)*(12/p),DAY(Paskola_SK!$D$8)))&lt;&gt;DAY(Paskola_SK!$D$8),DATE(YEAR(Paskola_SK!$D$8),MONTH(Paskola_SK!$D$8)+A507*(12/p)+1,0),DATE(YEAR(Paskola_SK!$D$8),MONTH(Paskola_SK!$D$8)+A507*(12/p),DAY(Paskola_SK!$D$8)))))))</f>
        <v/>
      </c>
      <c r="C507" s="82" t="str">
        <f t="shared" si="21"/>
        <v/>
      </c>
      <c r="D507" s="82" t="str">
        <f t="shared" si="22"/>
        <v/>
      </c>
      <c r="E507" s="82" t="str">
        <f>IF(A507="","",A+SUM($D$2:D506))</f>
        <v/>
      </c>
      <c r="F507" s="82" t="str">
        <f>IF(A507="","",SUM(D$1:D507)+PV)</f>
        <v/>
      </c>
      <c r="G507" s="82" t="str">
        <f>IF(A507="","",IF(Paskola_SK!$D$9=Paskola_VP!$A$10,I506*( (1+rate)^(B507-B506)-1 ),I506*rate))</f>
        <v/>
      </c>
      <c r="H507" s="82" t="str">
        <f>IF(D507="","",SUM(G$1:G507))</f>
        <v/>
      </c>
      <c r="I507" s="82" t="str">
        <f t="shared" si="23"/>
        <v/>
      </c>
    </row>
    <row r="508" spans="1:9" x14ac:dyDescent="0.25">
      <c r="A508" s="84" t="str">
        <f>IF(I507="","",IF(A507&gt;=Paskola_SK!$D$7*p,"",A507+1))</f>
        <v/>
      </c>
      <c r="B508" s="83" t="str">
        <f>IF(A508="","",IF(p=52,B507+7,IF(p=26,B507+14,IF(p=24,IF(MOD(A508,2)=0,EDATE(Paskola_SK!$D$8,A508/2),B507+14),IF(DAY(DATE(YEAR(Paskola_SK!$D$8),MONTH(Paskola_SK!$D$8)+(A508-1)*(12/p),DAY(Paskola_SK!$D$8)))&lt;&gt;DAY(Paskola_SK!$D$8),DATE(YEAR(Paskola_SK!$D$8),MONTH(Paskola_SK!$D$8)+A508*(12/p)+1,0),DATE(YEAR(Paskola_SK!$D$8),MONTH(Paskola_SK!$D$8)+A508*(12/p),DAY(Paskola_SK!$D$8)))))))</f>
        <v/>
      </c>
      <c r="C508" s="82" t="str">
        <f t="shared" si="21"/>
        <v/>
      </c>
      <c r="D508" s="82" t="str">
        <f t="shared" si="22"/>
        <v/>
      </c>
      <c r="E508" s="82" t="str">
        <f>IF(A508="","",A+SUM($D$2:D507))</f>
        <v/>
      </c>
      <c r="F508" s="82" t="str">
        <f>IF(A508="","",SUM(D$1:D508)+PV)</f>
        <v/>
      </c>
      <c r="G508" s="82" t="str">
        <f>IF(A508="","",IF(Paskola_SK!$D$9=Paskola_VP!$A$10,I507*( (1+rate)^(B508-B507)-1 ),I507*rate))</f>
        <v/>
      </c>
      <c r="H508" s="82" t="str">
        <f>IF(D508="","",SUM(G$1:G508))</f>
        <v/>
      </c>
      <c r="I508" s="82" t="str">
        <f t="shared" si="23"/>
        <v/>
      </c>
    </row>
    <row r="509" spans="1:9" x14ac:dyDescent="0.25">
      <c r="A509" s="84" t="str">
        <f>IF(I508="","",IF(A508&gt;=Paskola_SK!$D$7*p,"",A508+1))</f>
        <v/>
      </c>
      <c r="B509" s="83" t="str">
        <f>IF(A509="","",IF(p=52,B508+7,IF(p=26,B508+14,IF(p=24,IF(MOD(A509,2)=0,EDATE(Paskola_SK!$D$8,A509/2),B508+14),IF(DAY(DATE(YEAR(Paskola_SK!$D$8),MONTH(Paskola_SK!$D$8)+(A509-1)*(12/p),DAY(Paskola_SK!$D$8)))&lt;&gt;DAY(Paskola_SK!$D$8),DATE(YEAR(Paskola_SK!$D$8),MONTH(Paskola_SK!$D$8)+A509*(12/p)+1,0),DATE(YEAR(Paskola_SK!$D$8),MONTH(Paskola_SK!$D$8)+A509*(12/p),DAY(Paskola_SK!$D$8)))))))</f>
        <v/>
      </c>
      <c r="C509" s="82" t="str">
        <f t="shared" si="21"/>
        <v/>
      </c>
      <c r="D509" s="82" t="str">
        <f t="shared" si="22"/>
        <v/>
      </c>
      <c r="E509" s="82" t="str">
        <f>IF(A509="","",A+SUM($D$2:D508))</f>
        <v/>
      </c>
      <c r="F509" s="82" t="str">
        <f>IF(A509="","",SUM(D$1:D509)+PV)</f>
        <v/>
      </c>
      <c r="G509" s="82" t="str">
        <f>IF(A509="","",IF(Paskola_SK!$D$9=Paskola_VP!$A$10,I508*( (1+rate)^(B509-B508)-1 ),I508*rate))</f>
        <v/>
      </c>
      <c r="H509" s="82" t="str">
        <f>IF(D509="","",SUM(G$1:G509))</f>
        <v/>
      </c>
      <c r="I509" s="82" t="str">
        <f t="shared" si="23"/>
        <v/>
      </c>
    </row>
    <row r="510" spans="1:9" x14ac:dyDescent="0.25">
      <c r="A510" s="84" t="str">
        <f>IF(I509="","",IF(A509&gt;=Paskola_SK!$D$7*p,"",A509+1))</f>
        <v/>
      </c>
      <c r="B510" s="83" t="str">
        <f>IF(A510="","",IF(p=52,B509+7,IF(p=26,B509+14,IF(p=24,IF(MOD(A510,2)=0,EDATE(Paskola_SK!$D$8,A510/2),B509+14),IF(DAY(DATE(YEAR(Paskola_SK!$D$8),MONTH(Paskola_SK!$D$8)+(A510-1)*(12/p),DAY(Paskola_SK!$D$8)))&lt;&gt;DAY(Paskola_SK!$D$8),DATE(YEAR(Paskola_SK!$D$8),MONTH(Paskola_SK!$D$8)+A510*(12/p)+1,0),DATE(YEAR(Paskola_SK!$D$8),MONTH(Paskola_SK!$D$8)+A510*(12/p),DAY(Paskola_SK!$D$8)))))))</f>
        <v/>
      </c>
      <c r="C510" s="82" t="str">
        <f t="shared" si="21"/>
        <v/>
      </c>
      <c r="D510" s="82" t="str">
        <f t="shared" si="22"/>
        <v/>
      </c>
      <c r="E510" s="82" t="str">
        <f>IF(A510="","",A+SUM($D$2:D509))</f>
        <v/>
      </c>
      <c r="F510" s="82" t="str">
        <f>IF(A510="","",SUM(D$1:D510)+PV)</f>
        <v/>
      </c>
      <c r="G510" s="82" t="str">
        <f>IF(A510="","",IF(Paskola_SK!$D$9=Paskola_VP!$A$10,I509*( (1+rate)^(B510-B509)-1 ),I509*rate))</f>
        <v/>
      </c>
      <c r="H510" s="82" t="str">
        <f>IF(D510="","",SUM(G$1:G510))</f>
        <v/>
      </c>
      <c r="I510" s="82" t="str">
        <f t="shared" si="23"/>
        <v/>
      </c>
    </row>
    <row r="511" spans="1:9" x14ac:dyDescent="0.25">
      <c r="A511" s="84" t="str">
        <f>IF(I510="","",IF(A510&gt;=Paskola_SK!$D$7*p,"",A510+1))</f>
        <v/>
      </c>
      <c r="B511" s="83" t="str">
        <f>IF(A511="","",IF(p=52,B510+7,IF(p=26,B510+14,IF(p=24,IF(MOD(A511,2)=0,EDATE(Paskola_SK!$D$8,A511/2),B510+14),IF(DAY(DATE(YEAR(Paskola_SK!$D$8),MONTH(Paskola_SK!$D$8)+(A511-1)*(12/p),DAY(Paskola_SK!$D$8)))&lt;&gt;DAY(Paskola_SK!$D$8),DATE(YEAR(Paskola_SK!$D$8),MONTH(Paskola_SK!$D$8)+A511*(12/p)+1,0),DATE(YEAR(Paskola_SK!$D$8),MONTH(Paskola_SK!$D$8)+A511*(12/p),DAY(Paskola_SK!$D$8)))))))</f>
        <v/>
      </c>
      <c r="C511" s="82" t="str">
        <f t="shared" si="21"/>
        <v/>
      </c>
      <c r="D511" s="82" t="str">
        <f t="shared" si="22"/>
        <v/>
      </c>
      <c r="E511" s="82" t="str">
        <f>IF(A511="","",A+SUM($D$2:D510))</f>
        <v/>
      </c>
      <c r="F511" s="82" t="str">
        <f>IF(A511="","",SUM(D$1:D511)+PV)</f>
        <v/>
      </c>
      <c r="G511" s="82" t="str">
        <f>IF(A511="","",IF(Paskola_SK!$D$9=Paskola_VP!$A$10,I510*( (1+rate)^(B511-B510)-1 ),I510*rate))</f>
        <v/>
      </c>
      <c r="H511" s="82" t="str">
        <f>IF(D511="","",SUM(G$1:G511))</f>
        <v/>
      </c>
      <c r="I511" s="82" t="str">
        <f t="shared" si="23"/>
        <v/>
      </c>
    </row>
    <row r="512" spans="1:9" x14ac:dyDescent="0.25">
      <c r="A512" s="84" t="str">
        <f>IF(I511="","",IF(A511&gt;=Paskola_SK!$D$7*p,"",A511+1))</f>
        <v/>
      </c>
      <c r="B512" s="83" t="str">
        <f>IF(A512="","",IF(p=52,B511+7,IF(p=26,B511+14,IF(p=24,IF(MOD(A512,2)=0,EDATE(Paskola_SK!$D$8,A512/2),B511+14),IF(DAY(DATE(YEAR(Paskola_SK!$D$8),MONTH(Paskola_SK!$D$8)+(A512-1)*(12/p),DAY(Paskola_SK!$D$8)))&lt;&gt;DAY(Paskola_SK!$D$8),DATE(YEAR(Paskola_SK!$D$8),MONTH(Paskola_SK!$D$8)+A512*(12/p)+1,0),DATE(YEAR(Paskola_SK!$D$8),MONTH(Paskola_SK!$D$8)+A512*(12/p),DAY(Paskola_SK!$D$8)))))))</f>
        <v/>
      </c>
      <c r="C512" s="82" t="str">
        <f t="shared" si="21"/>
        <v/>
      </c>
      <c r="D512" s="82" t="str">
        <f t="shared" si="22"/>
        <v/>
      </c>
      <c r="E512" s="82" t="str">
        <f>IF(A512="","",A+SUM($D$2:D511))</f>
        <v/>
      </c>
      <c r="F512" s="82" t="str">
        <f>IF(A512="","",SUM(D$1:D512)+PV)</f>
        <v/>
      </c>
      <c r="G512" s="82" t="str">
        <f>IF(A512="","",IF(Paskola_SK!$D$9=Paskola_VP!$A$10,I511*( (1+rate)^(B512-B511)-1 ),I511*rate))</f>
        <v/>
      </c>
      <c r="H512" s="82" t="str">
        <f>IF(D512="","",SUM(G$1:G512))</f>
        <v/>
      </c>
      <c r="I512" s="82" t="str">
        <f t="shared" si="23"/>
        <v/>
      </c>
    </row>
    <row r="513" spans="1:9" x14ac:dyDescent="0.25">
      <c r="A513" s="84" t="str">
        <f>IF(I512="","",IF(A512&gt;=Paskola_SK!$D$7*p,"",A512+1))</f>
        <v/>
      </c>
      <c r="B513" s="83" t="str">
        <f>IF(A513="","",IF(p=52,B512+7,IF(p=26,B512+14,IF(p=24,IF(MOD(A513,2)=0,EDATE(Paskola_SK!$D$8,A513/2),B512+14),IF(DAY(DATE(YEAR(Paskola_SK!$D$8),MONTH(Paskola_SK!$D$8)+(A513-1)*(12/p),DAY(Paskola_SK!$D$8)))&lt;&gt;DAY(Paskola_SK!$D$8),DATE(YEAR(Paskola_SK!$D$8),MONTH(Paskola_SK!$D$8)+A513*(12/p)+1,0),DATE(YEAR(Paskola_SK!$D$8),MONTH(Paskola_SK!$D$8)+A513*(12/p),DAY(Paskola_SK!$D$8)))))))</f>
        <v/>
      </c>
      <c r="C513" s="82" t="str">
        <f t="shared" si="21"/>
        <v/>
      </c>
      <c r="D513" s="82" t="str">
        <f t="shared" si="22"/>
        <v/>
      </c>
      <c r="E513" s="82" t="str">
        <f>IF(A513="","",A+SUM($D$2:D512))</f>
        <v/>
      </c>
      <c r="F513" s="82" t="str">
        <f>IF(A513="","",SUM(D$1:D513)+PV)</f>
        <v/>
      </c>
      <c r="G513" s="82" t="str">
        <f>IF(A513="","",IF(Paskola_SK!$D$9=Paskola_VP!$A$10,I512*( (1+rate)^(B513-B512)-1 ),I512*rate))</f>
        <v/>
      </c>
      <c r="H513" s="82" t="str">
        <f>IF(D513="","",SUM(G$1:G513))</f>
        <v/>
      </c>
      <c r="I513" s="82" t="str">
        <f t="shared" si="23"/>
        <v/>
      </c>
    </row>
    <row r="514" spans="1:9" x14ac:dyDescent="0.25">
      <c r="A514" s="84" t="str">
        <f>IF(I513="","",IF(A513&gt;=Paskola_SK!$D$7*p,"",A513+1))</f>
        <v/>
      </c>
      <c r="B514" s="83" t="str">
        <f>IF(A514="","",IF(p=52,B513+7,IF(p=26,B513+14,IF(p=24,IF(MOD(A514,2)=0,EDATE(Paskola_SK!$D$8,A514/2),B513+14),IF(DAY(DATE(YEAR(Paskola_SK!$D$8),MONTH(Paskola_SK!$D$8)+(A514-1)*(12/p),DAY(Paskola_SK!$D$8)))&lt;&gt;DAY(Paskola_SK!$D$8),DATE(YEAR(Paskola_SK!$D$8),MONTH(Paskola_SK!$D$8)+A514*(12/p)+1,0),DATE(YEAR(Paskola_SK!$D$8),MONTH(Paskola_SK!$D$8)+A514*(12/p),DAY(Paskola_SK!$D$8)))))))</f>
        <v/>
      </c>
      <c r="C514" s="82" t="str">
        <f t="shared" ref="C514:C577" si="24">IF(A514="","",PV)</f>
        <v/>
      </c>
      <c r="D514" s="82" t="str">
        <f t="shared" si="22"/>
        <v/>
      </c>
      <c r="E514" s="82" t="str">
        <f>IF(A514="","",A+SUM($D$2:D513))</f>
        <v/>
      </c>
      <c r="F514" s="82" t="str">
        <f>IF(A514="","",SUM(D$1:D514)+PV)</f>
        <v/>
      </c>
      <c r="G514" s="82" t="str">
        <f>IF(A514="","",IF(Paskola_SK!$D$9=Paskola_VP!$A$10,I513*( (1+rate)^(B514-B513)-1 ),I513*rate))</f>
        <v/>
      </c>
      <c r="H514" s="82" t="str">
        <f>IF(D514="","",SUM(G$1:G514))</f>
        <v/>
      </c>
      <c r="I514" s="82" t="str">
        <f t="shared" si="23"/>
        <v/>
      </c>
    </row>
    <row r="515" spans="1:9" x14ac:dyDescent="0.25">
      <c r="A515" s="84" t="str">
        <f>IF(I514="","",IF(A514&gt;=Paskola_SK!$D$7*p,"",A514+1))</f>
        <v/>
      </c>
      <c r="B515" s="83" t="str">
        <f>IF(A515="","",IF(p=52,B514+7,IF(p=26,B514+14,IF(p=24,IF(MOD(A515,2)=0,EDATE(Paskola_SK!$D$8,A515/2),B514+14),IF(DAY(DATE(YEAR(Paskola_SK!$D$8),MONTH(Paskola_SK!$D$8)+(A515-1)*(12/p),DAY(Paskola_SK!$D$8)))&lt;&gt;DAY(Paskola_SK!$D$8),DATE(YEAR(Paskola_SK!$D$8),MONTH(Paskola_SK!$D$8)+A515*(12/p)+1,0),DATE(YEAR(Paskola_SK!$D$8),MONTH(Paskola_SK!$D$8)+A515*(12/p),DAY(Paskola_SK!$D$8)))))))</f>
        <v/>
      </c>
      <c r="C515" s="82" t="str">
        <f t="shared" si="24"/>
        <v/>
      </c>
      <c r="D515" s="82" t="str">
        <f t="shared" ref="D515:D578" si="25">IF(A515="","",A)</f>
        <v/>
      </c>
      <c r="E515" s="82" t="str">
        <f>IF(A515="","",A+SUM($D$2:D514))</f>
        <v/>
      </c>
      <c r="F515" s="82" t="str">
        <f>IF(A515="","",SUM(D$1:D515)+PV)</f>
        <v/>
      </c>
      <c r="G515" s="82" t="str">
        <f>IF(A515="","",IF(Paskola_SK!$D$9=Paskola_VP!$A$10,I514*( (1+rate)^(B515-B514)-1 ),I514*rate))</f>
        <v/>
      </c>
      <c r="H515" s="82" t="str">
        <f>IF(D515="","",SUM(G$1:G515))</f>
        <v/>
      </c>
      <c r="I515" s="82" t="str">
        <f t="shared" ref="I515:I578" si="26">IF(A515="","",I514+G515+D515)</f>
        <v/>
      </c>
    </row>
    <row r="516" spans="1:9" x14ac:dyDescent="0.25">
      <c r="A516" s="84" t="str">
        <f>IF(I515="","",IF(A515&gt;=Paskola_SK!$D$7*p,"",A515+1))</f>
        <v/>
      </c>
      <c r="B516" s="83" t="str">
        <f>IF(A516="","",IF(p=52,B515+7,IF(p=26,B515+14,IF(p=24,IF(MOD(A516,2)=0,EDATE(Paskola_SK!$D$8,A516/2),B515+14),IF(DAY(DATE(YEAR(Paskola_SK!$D$8),MONTH(Paskola_SK!$D$8)+(A516-1)*(12/p),DAY(Paskola_SK!$D$8)))&lt;&gt;DAY(Paskola_SK!$D$8),DATE(YEAR(Paskola_SK!$D$8),MONTH(Paskola_SK!$D$8)+A516*(12/p)+1,0),DATE(YEAR(Paskola_SK!$D$8),MONTH(Paskola_SK!$D$8)+A516*(12/p),DAY(Paskola_SK!$D$8)))))))</f>
        <v/>
      </c>
      <c r="C516" s="82" t="str">
        <f t="shared" si="24"/>
        <v/>
      </c>
      <c r="D516" s="82" t="str">
        <f t="shared" si="25"/>
        <v/>
      </c>
      <c r="E516" s="82" t="str">
        <f>IF(A516="","",A+SUM($D$2:D515))</f>
        <v/>
      </c>
      <c r="F516" s="82" t="str">
        <f>IF(A516="","",SUM(D$1:D516)+PV)</f>
        <v/>
      </c>
      <c r="G516" s="82" t="str">
        <f>IF(A516="","",IF(Paskola_SK!$D$9=Paskola_VP!$A$10,I515*( (1+rate)^(B516-B515)-1 ),I515*rate))</f>
        <v/>
      </c>
      <c r="H516" s="82" t="str">
        <f>IF(D516="","",SUM(G$1:G516))</f>
        <v/>
      </c>
      <c r="I516" s="82" t="str">
        <f t="shared" si="26"/>
        <v/>
      </c>
    </row>
    <row r="517" spans="1:9" x14ac:dyDescent="0.25">
      <c r="A517" s="84" t="str">
        <f>IF(I516="","",IF(A516&gt;=Paskola_SK!$D$7*p,"",A516+1))</f>
        <v/>
      </c>
      <c r="B517" s="83" t="str">
        <f>IF(A517="","",IF(p=52,B516+7,IF(p=26,B516+14,IF(p=24,IF(MOD(A517,2)=0,EDATE(Paskola_SK!$D$8,A517/2),B516+14),IF(DAY(DATE(YEAR(Paskola_SK!$D$8),MONTH(Paskola_SK!$D$8)+(A517-1)*(12/p),DAY(Paskola_SK!$D$8)))&lt;&gt;DAY(Paskola_SK!$D$8),DATE(YEAR(Paskola_SK!$D$8),MONTH(Paskola_SK!$D$8)+A517*(12/p)+1,0),DATE(YEAR(Paskola_SK!$D$8),MONTH(Paskola_SK!$D$8)+A517*(12/p),DAY(Paskola_SK!$D$8)))))))</f>
        <v/>
      </c>
      <c r="C517" s="82" t="str">
        <f t="shared" si="24"/>
        <v/>
      </c>
      <c r="D517" s="82" t="str">
        <f t="shared" si="25"/>
        <v/>
      </c>
      <c r="E517" s="82" t="str">
        <f>IF(A517="","",A+SUM($D$2:D516))</f>
        <v/>
      </c>
      <c r="F517" s="82" t="str">
        <f>IF(A517="","",SUM(D$1:D517)+PV)</f>
        <v/>
      </c>
      <c r="G517" s="82" t="str">
        <f>IF(A517="","",IF(Paskola_SK!$D$9=Paskola_VP!$A$10,I516*( (1+rate)^(B517-B516)-1 ),I516*rate))</f>
        <v/>
      </c>
      <c r="H517" s="82" t="str">
        <f>IF(D517="","",SUM(G$1:G517))</f>
        <v/>
      </c>
      <c r="I517" s="82" t="str">
        <f t="shared" si="26"/>
        <v/>
      </c>
    </row>
    <row r="518" spans="1:9" x14ac:dyDescent="0.25">
      <c r="A518" s="84" t="str">
        <f>IF(I517="","",IF(A517&gt;=Paskola_SK!$D$7*p,"",A517+1))</f>
        <v/>
      </c>
      <c r="B518" s="83" t="str">
        <f>IF(A518="","",IF(p=52,B517+7,IF(p=26,B517+14,IF(p=24,IF(MOD(A518,2)=0,EDATE(Paskola_SK!$D$8,A518/2),B517+14),IF(DAY(DATE(YEAR(Paskola_SK!$D$8),MONTH(Paskola_SK!$D$8)+(A518-1)*(12/p),DAY(Paskola_SK!$D$8)))&lt;&gt;DAY(Paskola_SK!$D$8),DATE(YEAR(Paskola_SK!$D$8),MONTH(Paskola_SK!$D$8)+A518*(12/p)+1,0),DATE(YEAR(Paskola_SK!$D$8),MONTH(Paskola_SK!$D$8)+A518*(12/p),DAY(Paskola_SK!$D$8)))))))</f>
        <v/>
      </c>
      <c r="C518" s="82" t="str">
        <f t="shared" si="24"/>
        <v/>
      </c>
      <c r="D518" s="82" t="str">
        <f t="shared" si="25"/>
        <v/>
      </c>
      <c r="E518" s="82" t="str">
        <f>IF(A518="","",A+SUM($D$2:D517))</f>
        <v/>
      </c>
      <c r="F518" s="82" t="str">
        <f>IF(A518="","",SUM(D$1:D518)+PV)</f>
        <v/>
      </c>
      <c r="G518" s="82" t="str">
        <f>IF(A518="","",IF(Paskola_SK!$D$9=Paskola_VP!$A$10,I517*( (1+rate)^(B518-B517)-1 ),I517*rate))</f>
        <v/>
      </c>
      <c r="H518" s="82" t="str">
        <f>IF(D518="","",SUM(G$1:G518))</f>
        <v/>
      </c>
      <c r="I518" s="82" t="str">
        <f t="shared" si="26"/>
        <v/>
      </c>
    </row>
    <row r="519" spans="1:9" x14ac:dyDescent="0.25">
      <c r="A519" s="84" t="str">
        <f>IF(I518="","",IF(A518&gt;=Paskola_SK!$D$7*p,"",A518+1))</f>
        <v/>
      </c>
      <c r="B519" s="83" t="str">
        <f>IF(A519="","",IF(p=52,B518+7,IF(p=26,B518+14,IF(p=24,IF(MOD(A519,2)=0,EDATE(Paskola_SK!$D$8,A519/2),B518+14),IF(DAY(DATE(YEAR(Paskola_SK!$D$8),MONTH(Paskola_SK!$D$8)+(A519-1)*(12/p),DAY(Paskola_SK!$D$8)))&lt;&gt;DAY(Paskola_SK!$D$8),DATE(YEAR(Paskola_SK!$D$8),MONTH(Paskola_SK!$D$8)+A519*(12/p)+1,0),DATE(YEAR(Paskola_SK!$D$8),MONTH(Paskola_SK!$D$8)+A519*(12/p),DAY(Paskola_SK!$D$8)))))))</f>
        <v/>
      </c>
      <c r="C519" s="82" t="str">
        <f t="shared" si="24"/>
        <v/>
      </c>
      <c r="D519" s="82" t="str">
        <f t="shared" si="25"/>
        <v/>
      </c>
      <c r="E519" s="82" t="str">
        <f>IF(A519="","",A+SUM($D$2:D518))</f>
        <v/>
      </c>
      <c r="F519" s="82" t="str">
        <f>IF(A519="","",SUM(D$1:D519)+PV)</f>
        <v/>
      </c>
      <c r="G519" s="82" t="str">
        <f>IF(A519="","",IF(Paskola_SK!$D$9=Paskola_VP!$A$10,I518*( (1+rate)^(B519-B518)-1 ),I518*rate))</f>
        <v/>
      </c>
      <c r="H519" s="82" t="str">
        <f>IF(D519="","",SUM(G$1:G519))</f>
        <v/>
      </c>
      <c r="I519" s="82" t="str">
        <f t="shared" si="26"/>
        <v/>
      </c>
    </row>
    <row r="520" spans="1:9" x14ac:dyDescent="0.25">
      <c r="A520" s="84" t="str">
        <f>IF(I519="","",IF(A519&gt;=Paskola_SK!$D$7*p,"",A519+1))</f>
        <v/>
      </c>
      <c r="B520" s="83" t="str">
        <f>IF(A520="","",IF(p=52,B519+7,IF(p=26,B519+14,IF(p=24,IF(MOD(A520,2)=0,EDATE(Paskola_SK!$D$8,A520/2),B519+14),IF(DAY(DATE(YEAR(Paskola_SK!$D$8),MONTH(Paskola_SK!$D$8)+(A520-1)*(12/p),DAY(Paskola_SK!$D$8)))&lt;&gt;DAY(Paskola_SK!$D$8),DATE(YEAR(Paskola_SK!$D$8),MONTH(Paskola_SK!$D$8)+A520*(12/p)+1,0),DATE(YEAR(Paskola_SK!$D$8),MONTH(Paskola_SK!$D$8)+A520*(12/p),DAY(Paskola_SK!$D$8)))))))</f>
        <v/>
      </c>
      <c r="C520" s="82" t="str">
        <f t="shared" si="24"/>
        <v/>
      </c>
      <c r="D520" s="82" t="str">
        <f t="shared" si="25"/>
        <v/>
      </c>
      <c r="E520" s="82" t="str">
        <f>IF(A520="","",A+SUM($D$2:D519))</f>
        <v/>
      </c>
      <c r="F520" s="82" t="str">
        <f>IF(A520="","",SUM(D$1:D520)+PV)</f>
        <v/>
      </c>
      <c r="G520" s="82" t="str">
        <f>IF(A520="","",IF(Paskola_SK!$D$9=Paskola_VP!$A$10,I519*( (1+rate)^(B520-B519)-1 ),I519*rate))</f>
        <v/>
      </c>
      <c r="H520" s="82" t="str">
        <f>IF(D520="","",SUM(G$1:G520))</f>
        <v/>
      </c>
      <c r="I520" s="82" t="str">
        <f t="shared" si="26"/>
        <v/>
      </c>
    </row>
    <row r="521" spans="1:9" x14ac:dyDescent="0.25">
      <c r="A521" s="84" t="str">
        <f>IF(I520="","",IF(A520&gt;=Paskola_SK!$D$7*p,"",A520+1))</f>
        <v/>
      </c>
      <c r="B521" s="83" t="str">
        <f>IF(A521="","",IF(p=52,B520+7,IF(p=26,B520+14,IF(p=24,IF(MOD(A521,2)=0,EDATE(Paskola_SK!$D$8,A521/2),B520+14),IF(DAY(DATE(YEAR(Paskola_SK!$D$8),MONTH(Paskola_SK!$D$8)+(A521-1)*(12/p),DAY(Paskola_SK!$D$8)))&lt;&gt;DAY(Paskola_SK!$D$8),DATE(YEAR(Paskola_SK!$D$8),MONTH(Paskola_SK!$D$8)+A521*(12/p)+1,0),DATE(YEAR(Paskola_SK!$D$8),MONTH(Paskola_SK!$D$8)+A521*(12/p),DAY(Paskola_SK!$D$8)))))))</f>
        <v/>
      </c>
      <c r="C521" s="82" t="str">
        <f t="shared" si="24"/>
        <v/>
      </c>
      <c r="D521" s="82" t="str">
        <f t="shared" si="25"/>
        <v/>
      </c>
      <c r="E521" s="82" t="str">
        <f>IF(A521="","",A+SUM($D$2:D520))</f>
        <v/>
      </c>
      <c r="F521" s="82" t="str">
        <f>IF(A521="","",SUM(D$1:D521)+PV)</f>
        <v/>
      </c>
      <c r="G521" s="82" t="str">
        <f>IF(A521="","",IF(Paskola_SK!$D$9=Paskola_VP!$A$10,I520*( (1+rate)^(B521-B520)-1 ),I520*rate))</f>
        <v/>
      </c>
      <c r="H521" s="82" t="str">
        <f>IF(D521="","",SUM(G$1:G521))</f>
        <v/>
      </c>
      <c r="I521" s="82" t="str">
        <f t="shared" si="26"/>
        <v/>
      </c>
    </row>
    <row r="522" spans="1:9" x14ac:dyDescent="0.25">
      <c r="A522" s="84" t="str">
        <f>IF(I521="","",IF(A521&gt;=Paskola_SK!$D$7*p,"",A521+1))</f>
        <v/>
      </c>
      <c r="B522" s="83" t="str">
        <f>IF(A522="","",IF(p=52,B521+7,IF(p=26,B521+14,IF(p=24,IF(MOD(A522,2)=0,EDATE(Paskola_SK!$D$8,A522/2),B521+14),IF(DAY(DATE(YEAR(Paskola_SK!$D$8),MONTH(Paskola_SK!$D$8)+(A522-1)*(12/p),DAY(Paskola_SK!$D$8)))&lt;&gt;DAY(Paskola_SK!$D$8),DATE(YEAR(Paskola_SK!$D$8),MONTH(Paskola_SK!$D$8)+A522*(12/p)+1,0),DATE(YEAR(Paskola_SK!$D$8),MONTH(Paskola_SK!$D$8)+A522*(12/p),DAY(Paskola_SK!$D$8)))))))</f>
        <v/>
      </c>
      <c r="C522" s="82" t="str">
        <f t="shared" si="24"/>
        <v/>
      </c>
      <c r="D522" s="82" t="str">
        <f t="shared" si="25"/>
        <v/>
      </c>
      <c r="E522" s="82" t="str">
        <f>IF(A522="","",A+SUM($D$2:D521))</f>
        <v/>
      </c>
      <c r="F522" s="82" t="str">
        <f>IF(A522="","",SUM(D$1:D522)+PV)</f>
        <v/>
      </c>
      <c r="G522" s="82" t="str">
        <f>IF(A522="","",IF(Paskola_SK!$D$9=Paskola_VP!$A$10,I521*( (1+rate)^(B522-B521)-1 ),I521*rate))</f>
        <v/>
      </c>
      <c r="H522" s="82" t="str">
        <f>IF(D522="","",SUM(G$1:G522))</f>
        <v/>
      </c>
      <c r="I522" s="82" t="str">
        <f t="shared" si="26"/>
        <v/>
      </c>
    </row>
    <row r="523" spans="1:9" x14ac:dyDescent="0.25">
      <c r="A523" s="84" t="str">
        <f>IF(I522="","",IF(A522&gt;=Paskola_SK!$D$7*p,"",A522+1))</f>
        <v/>
      </c>
      <c r="B523" s="83" t="str">
        <f>IF(A523="","",IF(p=52,B522+7,IF(p=26,B522+14,IF(p=24,IF(MOD(A523,2)=0,EDATE(Paskola_SK!$D$8,A523/2),B522+14),IF(DAY(DATE(YEAR(Paskola_SK!$D$8),MONTH(Paskola_SK!$D$8)+(A523-1)*(12/p),DAY(Paskola_SK!$D$8)))&lt;&gt;DAY(Paskola_SK!$D$8),DATE(YEAR(Paskola_SK!$D$8),MONTH(Paskola_SK!$D$8)+A523*(12/p)+1,0),DATE(YEAR(Paskola_SK!$D$8),MONTH(Paskola_SK!$D$8)+A523*(12/p),DAY(Paskola_SK!$D$8)))))))</f>
        <v/>
      </c>
      <c r="C523" s="82" t="str">
        <f t="shared" si="24"/>
        <v/>
      </c>
      <c r="D523" s="82" t="str">
        <f t="shared" si="25"/>
        <v/>
      </c>
      <c r="E523" s="82" t="str">
        <f>IF(A523="","",A+SUM($D$2:D522))</f>
        <v/>
      </c>
      <c r="F523" s="82" t="str">
        <f>IF(A523="","",SUM(D$1:D523)+PV)</f>
        <v/>
      </c>
      <c r="G523" s="82" t="str">
        <f>IF(A523="","",IF(Paskola_SK!$D$9=Paskola_VP!$A$10,I522*( (1+rate)^(B523-B522)-1 ),I522*rate))</f>
        <v/>
      </c>
      <c r="H523" s="82" t="str">
        <f>IF(D523="","",SUM(G$1:G523))</f>
        <v/>
      </c>
      <c r="I523" s="82" t="str">
        <f t="shared" si="26"/>
        <v/>
      </c>
    </row>
    <row r="524" spans="1:9" x14ac:dyDescent="0.25">
      <c r="A524" s="84" t="str">
        <f>IF(I523="","",IF(A523&gt;=Paskola_SK!$D$7*p,"",A523+1))</f>
        <v/>
      </c>
      <c r="B524" s="83" t="str">
        <f>IF(A524="","",IF(p=52,B523+7,IF(p=26,B523+14,IF(p=24,IF(MOD(A524,2)=0,EDATE(Paskola_SK!$D$8,A524/2),B523+14),IF(DAY(DATE(YEAR(Paskola_SK!$D$8),MONTH(Paskola_SK!$D$8)+(A524-1)*(12/p),DAY(Paskola_SK!$D$8)))&lt;&gt;DAY(Paskola_SK!$D$8),DATE(YEAR(Paskola_SK!$D$8),MONTH(Paskola_SK!$D$8)+A524*(12/p)+1,0),DATE(YEAR(Paskola_SK!$D$8),MONTH(Paskola_SK!$D$8)+A524*(12/p),DAY(Paskola_SK!$D$8)))))))</f>
        <v/>
      </c>
      <c r="C524" s="82" t="str">
        <f t="shared" si="24"/>
        <v/>
      </c>
      <c r="D524" s="82" t="str">
        <f t="shared" si="25"/>
        <v/>
      </c>
      <c r="E524" s="82" t="str">
        <f>IF(A524="","",A+SUM($D$2:D523))</f>
        <v/>
      </c>
      <c r="F524" s="82" t="str">
        <f>IF(A524="","",SUM(D$1:D524)+PV)</f>
        <v/>
      </c>
      <c r="G524" s="82" t="str">
        <f>IF(A524="","",IF(Paskola_SK!$D$9=Paskola_VP!$A$10,I523*( (1+rate)^(B524-B523)-1 ),I523*rate))</f>
        <v/>
      </c>
      <c r="H524" s="82" t="str">
        <f>IF(D524="","",SUM(G$1:G524))</f>
        <v/>
      </c>
      <c r="I524" s="82" t="str">
        <f t="shared" si="26"/>
        <v/>
      </c>
    </row>
    <row r="525" spans="1:9" x14ac:dyDescent="0.25">
      <c r="A525" s="84" t="str">
        <f>IF(I524="","",IF(A524&gt;=Paskola_SK!$D$7*p,"",A524+1))</f>
        <v/>
      </c>
      <c r="B525" s="83" t="str">
        <f>IF(A525="","",IF(p=52,B524+7,IF(p=26,B524+14,IF(p=24,IF(MOD(A525,2)=0,EDATE(Paskola_SK!$D$8,A525/2),B524+14),IF(DAY(DATE(YEAR(Paskola_SK!$D$8),MONTH(Paskola_SK!$D$8)+(A525-1)*(12/p),DAY(Paskola_SK!$D$8)))&lt;&gt;DAY(Paskola_SK!$D$8),DATE(YEAR(Paskola_SK!$D$8),MONTH(Paskola_SK!$D$8)+A525*(12/p)+1,0),DATE(YEAR(Paskola_SK!$D$8),MONTH(Paskola_SK!$D$8)+A525*(12/p),DAY(Paskola_SK!$D$8)))))))</f>
        <v/>
      </c>
      <c r="C525" s="82" t="str">
        <f t="shared" si="24"/>
        <v/>
      </c>
      <c r="D525" s="82" t="str">
        <f t="shared" si="25"/>
        <v/>
      </c>
      <c r="E525" s="82" t="str">
        <f>IF(A525="","",A+SUM($D$2:D524))</f>
        <v/>
      </c>
      <c r="F525" s="82" t="str">
        <f>IF(A525="","",SUM(D$1:D525)+PV)</f>
        <v/>
      </c>
      <c r="G525" s="82" t="str">
        <f>IF(A525="","",IF(Paskola_SK!$D$9=Paskola_VP!$A$10,I524*( (1+rate)^(B525-B524)-1 ),I524*rate))</f>
        <v/>
      </c>
      <c r="H525" s="82" t="str">
        <f>IF(D525="","",SUM(G$1:G525))</f>
        <v/>
      </c>
      <c r="I525" s="82" t="str">
        <f t="shared" si="26"/>
        <v/>
      </c>
    </row>
    <row r="526" spans="1:9" x14ac:dyDescent="0.25">
      <c r="A526" s="84" t="str">
        <f>IF(I525="","",IF(A525&gt;=Paskola_SK!$D$7*p,"",A525+1))</f>
        <v/>
      </c>
      <c r="B526" s="83" t="str">
        <f>IF(A526="","",IF(p=52,B525+7,IF(p=26,B525+14,IF(p=24,IF(MOD(A526,2)=0,EDATE(Paskola_SK!$D$8,A526/2),B525+14),IF(DAY(DATE(YEAR(Paskola_SK!$D$8),MONTH(Paskola_SK!$D$8)+(A526-1)*(12/p),DAY(Paskola_SK!$D$8)))&lt;&gt;DAY(Paskola_SK!$D$8),DATE(YEAR(Paskola_SK!$D$8),MONTH(Paskola_SK!$D$8)+A526*(12/p)+1,0),DATE(YEAR(Paskola_SK!$D$8),MONTH(Paskola_SK!$D$8)+A526*(12/p),DAY(Paskola_SK!$D$8)))))))</f>
        <v/>
      </c>
      <c r="C526" s="82" t="str">
        <f t="shared" si="24"/>
        <v/>
      </c>
      <c r="D526" s="82" t="str">
        <f t="shared" si="25"/>
        <v/>
      </c>
      <c r="E526" s="82" t="str">
        <f>IF(A526="","",A+SUM($D$2:D525))</f>
        <v/>
      </c>
      <c r="F526" s="82" t="str">
        <f>IF(A526="","",SUM(D$1:D526)+PV)</f>
        <v/>
      </c>
      <c r="G526" s="82" t="str">
        <f>IF(A526="","",IF(Paskola_SK!$D$9=Paskola_VP!$A$10,I525*( (1+rate)^(B526-B525)-1 ),I525*rate))</f>
        <v/>
      </c>
      <c r="H526" s="82" t="str">
        <f>IF(D526="","",SUM(G$1:G526))</f>
        <v/>
      </c>
      <c r="I526" s="82" t="str">
        <f t="shared" si="26"/>
        <v/>
      </c>
    </row>
    <row r="527" spans="1:9" x14ac:dyDescent="0.25">
      <c r="A527" s="84" t="str">
        <f>IF(I526="","",IF(A526&gt;=Paskola_SK!$D$7*p,"",A526+1))</f>
        <v/>
      </c>
      <c r="B527" s="83" t="str">
        <f>IF(A527="","",IF(p=52,B526+7,IF(p=26,B526+14,IF(p=24,IF(MOD(A527,2)=0,EDATE(Paskola_SK!$D$8,A527/2),B526+14),IF(DAY(DATE(YEAR(Paskola_SK!$D$8),MONTH(Paskola_SK!$D$8)+(A527-1)*(12/p),DAY(Paskola_SK!$D$8)))&lt;&gt;DAY(Paskola_SK!$D$8),DATE(YEAR(Paskola_SK!$D$8),MONTH(Paskola_SK!$D$8)+A527*(12/p)+1,0),DATE(YEAR(Paskola_SK!$D$8),MONTH(Paskola_SK!$D$8)+A527*(12/p),DAY(Paskola_SK!$D$8)))))))</f>
        <v/>
      </c>
      <c r="C527" s="82" t="str">
        <f t="shared" si="24"/>
        <v/>
      </c>
      <c r="D527" s="82" t="str">
        <f t="shared" si="25"/>
        <v/>
      </c>
      <c r="E527" s="82" t="str">
        <f>IF(A527="","",A+SUM($D$2:D526))</f>
        <v/>
      </c>
      <c r="F527" s="82" t="str">
        <f>IF(A527="","",SUM(D$1:D527)+PV)</f>
        <v/>
      </c>
      <c r="G527" s="82" t="str">
        <f>IF(A527="","",IF(Paskola_SK!$D$9=Paskola_VP!$A$10,I526*( (1+rate)^(B527-B526)-1 ),I526*rate))</f>
        <v/>
      </c>
      <c r="H527" s="82" t="str">
        <f>IF(D527="","",SUM(G$1:G527))</f>
        <v/>
      </c>
      <c r="I527" s="82" t="str">
        <f t="shared" si="26"/>
        <v/>
      </c>
    </row>
    <row r="528" spans="1:9" x14ac:dyDescent="0.25">
      <c r="A528" s="84" t="str">
        <f>IF(I527="","",IF(A527&gt;=Paskola_SK!$D$7*p,"",A527+1))</f>
        <v/>
      </c>
      <c r="B528" s="83" t="str">
        <f>IF(A528="","",IF(p=52,B527+7,IF(p=26,B527+14,IF(p=24,IF(MOD(A528,2)=0,EDATE(Paskola_SK!$D$8,A528/2),B527+14),IF(DAY(DATE(YEAR(Paskola_SK!$D$8),MONTH(Paskola_SK!$D$8)+(A528-1)*(12/p),DAY(Paskola_SK!$D$8)))&lt;&gt;DAY(Paskola_SK!$D$8),DATE(YEAR(Paskola_SK!$D$8),MONTH(Paskola_SK!$D$8)+A528*(12/p)+1,0),DATE(YEAR(Paskola_SK!$D$8),MONTH(Paskola_SK!$D$8)+A528*(12/p),DAY(Paskola_SK!$D$8)))))))</f>
        <v/>
      </c>
      <c r="C528" s="82" t="str">
        <f t="shared" si="24"/>
        <v/>
      </c>
      <c r="D528" s="82" t="str">
        <f t="shared" si="25"/>
        <v/>
      </c>
      <c r="E528" s="82" t="str">
        <f>IF(A528="","",A+SUM($D$2:D527))</f>
        <v/>
      </c>
      <c r="F528" s="82" t="str">
        <f>IF(A528="","",SUM(D$1:D528)+PV)</f>
        <v/>
      </c>
      <c r="G528" s="82" t="str">
        <f>IF(A528="","",IF(Paskola_SK!$D$9=Paskola_VP!$A$10,I527*( (1+rate)^(B528-B527)-1 ),I527*rate))</f>
        <v/>
      </c>
      <c r="H528" s="82" t="str">
        <f>IF(D528="","",SUM(G$1:G528))</f>
        <v/>
      </c>
      <c r="I528" s="82" t="str">
        <f t="shared" si="26"/>
        <v/>
      </c>
    </row>
    <row r="529" spans="1:9" x14ac:dyDescent="0.25">
      <c r="A529" s="84" t="str">
        <f>IF(I528="","",IF(A528&gt;=Paskola_SK!$D$7*p,"",A528+1))</f>
        <v/>
      </c>
      <c r="B529" s="83" t="str">
        <f>IF(A529="","",IF(p=52,B528+7,IF(p=26,B528+14,IF(p=24,IF(MOD(A529,2)=0,EDATE(Paskola_SK!$D$8,A529/2),B528+14),IF(DAY(DATE(YEAR(Paskola_SK!$D$8),MONTH(Paskola_SK!$D$8)+(A529-1)*(12/p),DAY(Paskola_SK!$D$8)))&lt;&gt;DAY(Paskola_SK!$D$8),DATE(YEAR(Paskola_SK!$D$8),MONTH(Paskola_SK!$D$8)+A529*(12/p)+1,0),DATE(YEAR(Paskola_SK!$D$8),MONTH(Paskola_SK!$D$8)+A529*(12/p),DAY(Paskola_SK!$D$8)))))))</f>
        <v/>
      </c>
      <c r="C529" s="82" t="str">
        <f t="shared" si="24"/>
        <v/>
      </c>
      <c r="D529" s="82" t="str">
        <f t="shared" si="25"/>
        <v/>
      </c>
      <c r="E529" s="82" t="str">
        <f>IF(A529="","",A+SUM($D$2:D528))</f>
        <v/>
      </c>
      <c r="F529" s="82" t="str">
        <f>IF(A529="","",SUM(D$1:D529)+PV)</f>
        <v/>
      </c>
      <c r="G529" s="82" t="str">
        <f>IF(A529="","",IF(Paskola_SK!$D$9=Paskola_VP!$A$10,I528*( (1+rate)^(B529-B528)-1 ),I528*rate))</f>
        <v/>
      </c>
      <c r="H529" s="82" t="str">
        <f>IF(D529="","",SUM(G$1:G529))</f>
        <v/>
      </c>
      <c r="I529" s="82" t="str">
        <f t="shared" si="26"/>
        <v/>
      </c>
    </row>
    <row r="530" spans="1:9" x14ac:dyDescent="0.25">
      <c r="A530" s="84" t="str">
        <f>IF(I529="","",IF(A529&gt;=Paskola_SK!$D$7*p,"",A529+1))</f>
        <v/>
      </c>
      <c r="B530" s="83" t="str">
        <f>IF(A530="","",IF(p=52,B529+7,IF(p=26,B529+14,IF(p=24,IF(MOD(A530,2)=0,EDATE(Paskola_SK!$D$8,A530/2),B529+14),IF(DAY(DATE(YEAR(Paskola_SK!$D$8),MONTH(Paskola_SK!$D$8)+(A530-1)*(12/p),DAY(Paskola_SK!$D$8)))&lt;&gt;DAY(Paskola_SK!$D$8),DATE(YEAR(Paskola_SK!$D$8),MONTH(Paskola_SK!$D$8)+A530*(12/p)+1,0),DATE(YEAR(Paskola_SK!$D$8),MONTH(Paskola_SK!$D$8)+A530*(12/p),DAY(Paskola_SK!$D$8)))))))</f>
        <v/>
      </c>
      <c r="C530" s="82" t="str">
        <f t="shared" si="24"/>
        <v/>
      </c>
      <c r="D530" s="82" t="str">
        <f t="shared" si="25"/>
        <v/>
      </c>
      <c r="E530" s="82" t="str">
        <f>IF(A530="","",A+SUM($D$2:D529))</f>
        <v/>
      </c>
      <c r="F530" s="82" t="str">
        <f>IF(A530="","",SUM(D$1:D530)+PV)</f>
        <v/>
      </c>
      <c r="G530" s="82" t="str">
        <f>IF(A530="","",IF(Paskola_SK!$D$9=Paskola_VP!$A$10,I529*( (1+rate)^(B530-B529)-1 ),I529*rate))</f>
        <v/>
      </c>
      <c r="H530" s="82" t="str">
        <f>IF(D530="","",SUM(G$1:G530))</f>
        <v/>
      </c>
      <c r="I530" s="82" t="str">
        <f t="shared" si="26"/>
        <v/>
      </c>
    </row>
    <row r="531" spans="1:9" x14ac:dyDescent="0.25">
      <c r="A531" s="84" t="str">
        <f>IF(I530="","",IF(A530&gt;=Paskola_SK!$D$7*p,"",A530+1))</f>
        <v/>
      </c>
      <c r="B531" s="83" t="str">
        <f>IF(A531="","",IF(p=52,B530+7,IF(p=26,B530+14,IF(p=24,IF(MOD(A531,2)=0,EDATE(Paskola_SK!$D$8,A531/2),B530+14),IF(DAY(DATE(YEAR(Paskola_SK!$D$8),MONTH(Paskola_SK!$D$8)+(A531-1)*(12/p),DAY(Paskola_SK!$D$8)))&lt;&gt;DAY(Paskola_SK!$D$8),DATE(YEAR(Paskola_SK!$D$8),MONTH(Paskola_SK!$D$8)+A531*(12/p)+1,0),DATE(YEAR(Paskola_SK!$D$8),MONTH(Paskola_SK!$D$8)+A531*(12/p),DAY(Paskola_SK!$D$8)))))))</f>
        <v/>
      </c>
      <c r="C531" s="82" t="str">
        <f t="shared" si="24"/>
        <v/>
      </c>
      <c r="D531" s="82" t="str">
        <f t="shared" si="25"/>
        <v/>
      </c>
      <c r="E531" s="82" t="str">
        <f>IF(A531="","",A+SUM($D$2:D530))</f>
        <v/>
      </c>
      <c r="F531" s="82" t="str">
        <f>IF(A531="","",SUM(D$1:D531)+PV)</f>
        <v/>
      </c>
      <c r="G531" s="82" t="str">
        <f>IF(A531="","",IF(Paskola_SK!$D$9=Paskola_VP!$A$10,I530*( (1+rate)^(B531-B530)-1 ),I530*rate))</f>
        <v/>
      </c>
      <c r="H531" s="82" t="str">
        <f>IF(D531="","",SUM(G$1:G531))</f>
        <v/>
      </c>
      <c r="I531" s="82" t="str">
        <f t="shared" si="26"/>
        <v/>
      </c>
    </row>
    <row r="532" spans="1:9" x14ac:dyDescent="0.25">
      <c r="A532" s="84" t="str">
        <f>IF(I531="","",IF(A531&gt;=Paskola_SK!$D$7*p,"",A531+1))</f>
        <v/>
      </c>
      <c r="B532" s="83" t="str">
        <f>IF(A532="","",IF(p=52,B531+7,IF(p=26,B531+14,IF(p=24,IF(MOD(A532,2)=0,EDATE(Paskola_SK!$D$8,A532/2),B531+14),IF(DAY(DATE(YEAR(Paskola_SK!$D$8),MONTH(Paskola_SK!$D$8)+(A532-1)*(12/p),DAY(Paskola_SK!$D$8)))&lt;&gt;DAY(Paskola_SK!$D$8),DATE(YEAR(Paskola_SK!$D$8),MONTH(Paskola_SK!$D$8)+A532*(12/p)+1,0),DATE(YEAR(Paskola_SK!$D$8),MONTH(Paskola_SK!$D$8)+A532*(12/p),DAY(Paskola_SK!$D$8)))))))</f>
        <v/>
      </c>
      <c r="C532" s="82" t="str">
        <f t="shared" si="24"/>
        <v/>
      </c>
      <c r="D532" s="82" t="str">
        <f t="shared" si="25"/>
        <v/>
      </c>
      <c r="E532" s="82" t="str">
        <f>IF(A532="","",A+SUM($D$2:D531))</f>
        <v/>
      </c>
      <c r="F532" s="82" t="str">
        <f>IF(A532="","",SUM(D$1:D532)+PV)</f>
        <v/>
      </c>
      <c r="G532" s="82" t="str">
        <f>IF(A532="","",IF(Paskola_SK!$D$9=Paskola_VP!$A$10,I531*( (1+rate)^(B532-B531)-1 ),I531*rate))</f>
        <v/>
      </c>
      <c r="H532" s="82" t="str">
        <f>IF(D532="","",SUM(G$1:G532))</f>
        <v/>
      </c>
      <c r="I532" s="82" t="str">
        <f t="shared" si="26"/>
        <v/>
      </c>
    </row>
    <row r="533" spans="1:9" x14ac:dyDescent="0.25">
      <c r="A533" s="84" t="str">
        <f>IF(I532="","",IF(A532&gt;=Paskola_SK!$D$7*p,"",A532+1))</f>
        <v/>
      </c>
      <c r="B533" s="83" t="str">
        <f>IF(A533="","",IF(p=52,B532+7,IF(p=26,B532+14,IF(p=24,IF(MOD(A533,2)=0,EDATE(Paskola_SK!$D$8,A533/2),B532+14),IF(DAY(DATE(YEAR(Paskola_SK!$D$8),MONTH(Paskola_SK!$D$8)+(A533-1)*(12/p),DAY(Paskola_SK!$D$8)))&lt;&gt;DAY(Paskola_SK!$D$8),DATE(YEAR(Paskola_SK!$D$8),MONTH(Paskola_SK!$D$8)+A533*(12/p)+1,0),DATE(YEAR(Paskola_SK!$D$8),MONTH(Paskola_SK!$D$8)+A533*(12/p),DAY(Paskola_SK!$D$8)))))))</f>
        <v/>
      </c>
      <c r="C533" s="82" t="str">
        <f t="shared" si="24"/>
        <v/>
      </c>
      <c r="D533" s="82" t="str">
        <f t="shared" si="25"/>
        <v/>
      </c>
      <c r="E533" s="82" t="str">
        <f>IF(A533="","",A+SUM($D$2:D532))</f>
        <v/>
      </c>
      <c r="F533" s="82" t="str">
        <f>IF(A533="","",SUM(D$1:D533)+PV)</f>
        <v/>
      </c>
      <c r="G533" s="82" t="str">
        <f>IF(A533="","",IF(Paskola_SK!$D$9=Paskola_VP!$A$10,I532*( (1+rate)^(B533-B532)-1 ),I532*rate))</f>
        <v/>
      </c>
      <c r="H533" s="82" t="str">
        <f>IF(D533="","",SUM(G$1:G533))</f>
        <v/>
      </c>
      <c r="I533" s="82" t="str">
        <f t="shared" si="26"/>
        <v/>
      </c>
    </row>
    <row r="534" spans="1:9" x14ac:dyDescent="0.25">
      <c r="A534" s="84" t="str">
        <f>IF(I533="","",IF(A533&gt;=Paskola_SK!$D$7*p,"",A533+1))</f>
        <v/>
      </c>
      <c r="B534" s="83" t="str">
        <f>IF(A534="","",IF(p=52,B533+7,IF(p=26,B533+14,IF(p=24,IF(MOD(A534,2)=0,EDATE(Paskola_SK!$D$8,A534/2),B533+14),IF(DAY(DATE(YEAR(Paskola_SK!$D$8),MONTH(Paskola_SK!$D$8)+(A534-1)*(12/p),DAY(Paskola_SK!$D$8)))&lt;&gt;DAY(Paskola_SK!$D$8),DATE(YEAR(Paskola_SK!$D$8),MONTH(Paskola_SK!$D$8)+A534*(12/p)+1,0),DATE(YEAR(Paskola_SK!$D$8),MONTH(Paskola_SK!$D$8)+A534*(12/p),DAY(Paskola_SK!$D$8)))))))</f>
        <v/>
      </c>
      <c r="C534" s="82" t="str">
        <f t="shared" si="24"/>
        <v/>
      </c>
      <c r="D534" s="82" t="str">
        <f t="shared" si="25"/>
        <v/>
      </c>
      <c r="E534" s="82" t="str">
        <f>IF(A534="","",A+SUM($D$2:D533))</f>
        <v/>
      </c>
      <c r="F534" s="82" t="str">
        <f>IF(A534="","",SUM(D$1:D534)+PV)</f>
        <v/>
      </c>
      <c r="G534" s="82" t="str">
        <f>IF(A534="","",IF(Paskola_SK!$D$9=Paskola_VP!$A$10,I533*( (1+rate)^(B534-B533)-1 ),I533*rate))</f>
        <v/>
      </c>
      <c r="H534" s="82" t="str">
        <f>IF(D534="","",SUM(G$1:G534))</f>
        <v/>
      </c>
      <c r="I534" s="82" t="str">
        <f t="shared" si="26"/>
        <v/>
      </c>
    </row>
    <row r="535" spans="1:9" x14ac:dyDescent="0.25">
      <c r="A535" s="84" t="str">
        <f>IF(I534="","",IF(A534&gt;=Paskola_SK!$D$7*p,"",A534+1))</f>
        <v/>
      </c>
      <c r="B535" s="83" t="str">
        <f>IF(A535="","",IF(p=52,B534+7,IF(p=26,B534+14,IF(p=24,IF(MOD(A535,2)=0,EDATE(Paskola_SK!$D$8,A535/2),B534+14),IF(DAY(DATE(YEAR(Paskola_SK!$D$8),MONTH(Paskola_SK!$D$8)+(A535-1)*(12/p),DAY(Paskola_SK!$D$8)))&lt;&gt;DAY(Paskola_SK!$D$8),DATE(YEAR(Paskola_SK!$D$8),MONTH(Paskola_SK!$D$8)+A535*(12/p)+1,0),DATE(YEAR(Paskola_SK!$D$8),MONTH(Paskola_SK!$D$8)+A535*(12/p),DAY(Paskola_SK!$D$8)))))))</f>
        <v/>
      </c>
      <c r="C535" s="82" t="str">
        <f t="shared" si="24"/>
        <v/>
      </c>
      <c r="D535" s="82" t="str">
        <f t="shared" si="25"/>
        <v/>
      </c>
      <c r="E535" s="82" t="str">
        <f>IF(A535="","",A+SUM($D$2:D534))</f>
        <v/>
      </c>
      <c r="F535" s="82" t="str">
        <f>IF(A535="","",SUM(D$1:D535)+PV)</f>
        <v/>
      </c>
      <c r="G535" s="82" t="str">
        <f>IF(A535="","",IF(Paskola_SK!$D$9=Paskola_VP!$A$10,I534*( (1+rate)^(B535-B534)-1 ),I534*rate))</f>
        <v/>
      </c>
      <c r="H535" s="82" t="str">
        <f>IF(D535="","",SUM(G$1:G535))</f>
        <v/>
      </c>
      <c r="I535" s="82" t="str">
        <f t="shared" si="26"/>
        <v/>
      </c>
    </row>
    <row r="536" spans="1:9" x14ac:dyDescent="0.25">
      <c r="A536" s="84" t="str">
        <f>IF(I535="","",IF(A535&gt;=Paskola_SK!$D$7*p,"",A535+1))</f>
        <v/>
      </c>
      <c r="B536" s="83" t="str">
        <f>IF(A536="","",IF(p=52,B535+7,IF(p=26,B535+14,IF(p=24,IF(MOD(A536,2)=0,EDATE(Paskola_SK!$D$8,A536/2),B535+14),IF(DAY(DATE(YEAR(Paskola_SK!$D$8),MONTH(Paskola_SK!$D$8)+(A536-1)*(12/p),DAY(Paskola_SK!$D$8)))&lt;&gt;DAY(Paskola_SK!$D$8),DATE(YEAR(Paskola_SK!$D$8),MONTH(Paskola_SK!$D$8)+A536*(12/p)+1,0),DATE(YEAR(Paskola_SK!$D$8),MONTH(Paskola_SK!$D$8)+A536*(12/p),DAY(Paskola_SK!$D$8)))))))</f>
        <v/>
      </c>
      <c r="C536" s="82" t="str">
        <f t="shared" si="24"/>
        <v/>
      </c>
      <c r="D536" s="82" t="str">
        <f t="shared" si="25"/>
        <v/>
      </c>
      <c r="E536" s="82" t="str">
        <f>IF(A536="","",A+SUM($D$2:D535))</f>
        <v/>
      </c>
      <c r="F536" s="82" t="str">
        <f>IF(A536="","",SUM(D$1:D536)+PV)</f>
        <v/>
      </c>
      <c r="G536" s="82" t="str">
        <f>IF(A536="","",IF(Paskola_SK!$D$9=Paskola_VP!$A$10,I535*( (1+rate)^(B536-B535)-1 ),I535*rate))</f>
        <v/>
      </c>
      <c r="H536" s="82" t="str">
        <f>IF(D536="","",SUM(G$1:G536))</f>
        <v/>
      </c>
      <c r="I536" s="82" t="str">
        <f t="shared" si="26"/>
        <v/>
      </c>
    </row>
    <row r="537" spans="1:9" x14ac:dyDescent="0.25">
      <c r="A537" s="84" t="str">
        <f>IF(I536="","",IF(A536&gt;=Paskola_SK!$D$7*p,"",A536+1))</f>
        <v/>
      </c>
      <c r="B537" s="83" t="str">
        <f>IF(A537="","",IF(p=52,B536+7,IF(p=26,B536+14,IF(p=24,IF(MOD(A537,2)=0,EDATE(Paskola_SK!$D$8,A537/2),B536+14),IF(DAY(DATE(YEAR(Paskola_SK!$D$8),MONTH(Paskola_SK!$D$8)+(A537-1)*(12/p),DAY(Paskola_SK!$D$8)))&lt;&gt;DAY(Paskola_SK!$D$8),DATE(YEAR(Paskola_SK!$D$8),MONTH(Paskola_SK!$D$8)+A537*(12/p)+1,0),DATE(YEAR(Paskola_SK!$D$8),MONTH(Paskola_SK!$D$8)+A537*(12/p),DAY(Paskola_SK!$D$8)))))))</f>
        <v/>
      </c>
      <c r="C537" s="82" t="str">
        <f t="shared" si="24"/>
        <v/>
      </c>
      <c r="D537" s="82" t="str">
        <f t="shared" si="25"/>
        <v/>
      </c>
      <c r="E537" s="82" t="str">
        <f>IF(A537="","",A+SUM($D$2:D536))</f>
        <v/>
      </c>
      <c r="F537" s="82" t="str">
        <f>IF(A537="","",SUM(D$1:D537)+PV)</f>
        <v/>
      </c>
      <c r="G537" s="82" t="str">
        <f>IF(A537="","",IF(Paskola_SK!$D$9=Paskola_VP!$A$10,I536*( (1+rate)^(B537-B536)-1 ),I536*rate))</f>
        <v/>
      </c>
      <c r="H537" s="82" t="str">
        <f>IF(D537="","",SUM(G$1:G537))</f>
        <v/>
      </c>
      <c r="I537" s="82" t="str">
        <f t="shared" si="26"/>
        <v/>
      </c>
    </row>
    <row r="538" spans="1:9" x14ac:dyDescent="0.25">
      <c r="A538" s="84" t="str">
        <f>IF(I537="","",IF(A537&gt;=Paskola_SK!$D$7*p,"",A537+1))</f>
        <v/>
      </c>
      <c r="B538" s="83" t="str">
        <f>IF(A538="","",IF(p=52,B537+7,IF(p=26,B537+14,IF(p=24,IF(MOD(A538,2)=0,EDATE(Paskola_SK!$D$8,A538/2),B537+14),IF(DAY(DATE(YEAR(Paskola_SK!$D$8),MONTH(Paskola_SK!$D$8)+(A538-1)*(12/p),DAY(Paskola_SK!$D$8)))&lt;&gt;DAY(Paskola_SK!$D$8),DATE(YEAR(Paskola_SK!$D$8),MONTH(Paskola_SK!$D$8)+A538*(12/p)+1,0),DATE(YEAR(Paskola_SK!$D$8),MONTH(Paskola_SK!$D$8)+A538*(12/p),DAY(Paskola_SK!$D$8)))))))</f>
        <v/>
      </c>
      <c r="C538" s="82" t="str">
        <f t="shared" si="24"/>
        <v/>
      </c>
      <c r="D538" s="82" t="str">
        <f t="shared" si="25"/>
        <v/>
      </c>
      <c r="E538" s="82" t="str">
        <f>IF(A538="","",A+SUM($D$2:D537))</f>
        <v/>
      </c>
      <c r="F538" s="82" t="str">
        <f>IF(A538="","",SUM(D$1:D538)+PV)</f>
        <v/>
      </c>
      <c r="G538" s="82" t="str">
        <f>IF(A538="","",IF(Paskola_SK!$D$9=Paskola_VP!$A$10,I537*( (1+rate)^(B538-B537)-1 ),I537*rate))</f>
        <v/>
      </c>
      <c r="H538" s="82" t="str">
        <f>IF(D538="","",SUM(G$1:G538))</f>
        <v/>
      </c>
      <c r="I538" s="82" t="str">
        <f t="shared" si="26"/>
        <v/>
      </c>
    </row>
    <row r="539" spans="1:9" x14ac:dyDescent="0.25">
      <c r="A539" s="84" t="str">
        <f>IF(I538="","",IF(A538&gt;=Paskola_SK!$D$7*p,"",A538+1))</f>
        <v/>
      </c>
      <c r="B539" s="83" t="str">
        <f>IF(A539="","",IF(p=52,B538+7,IF(p=26,B538+14,IF(p=24,IF(MOD(A539,2)=0,EDATE(Paskola_SK!$D$8,A539/2),B538+14),IF(DAY(DATE(YEAR(Paskola_SK!$D$8),MONTH(Paskola_SK!$D$8)+(A539-1)*(12/p),DAY(Paskola_SK!$D$8)))&lt;&gt;DAY(Paskola_SK!$D$8),DATE(YEAR(Paskola_SK!$D$8),MONTH(Paskola_SK!$D$8)+A539*(12/p)+1,0),DATE(YEAR(Paskola_SK!$D$8),MONTH(Paskola_SK!$D$8)+A539*(12/p),DAY(Paskola_SK!$D$8)))))))</f>
        <v/>
      </c>
      <c r="C539" s="82" t="str">
        <f t="shared" si="24"/>
        <v/>
      </c>
      <c r="D539" s="82" t="str">
        <f t="shared" si="25"/>
        <v/>
      </c>
      <c r="E539" s="82" t="str">
        <f>IF(A539="","",A+SUM($D$2:D538))</f>
        <v/>
      </c>
      <c r="F539" s="82" t="str">
        <f>IF(A539="","",SUM(D$1:D539)+PV)</f>
        <v/>
      </c>
      <c r="G539" s="82" t="str">
        <f>IF(A539="","",IF(Paskola_SK!$D$9=Paskola_VP!$A$10,I538*( (1+rate)^(B539-B538)-1 ),I538*rate))</f>
        <v/>
      </c>
      <c r="H539" s="82" t="str">
        <f>IF(D539="","",SUM(G$1:G539))</f>
        <v/>
      </c>
      <c r="I539" s="82" t="str">
        <f t="shared" si="26"/>
        <v/>
      </c>
    </row>
    <row r="540" spans="1:9" x14ac:dyDescent="0.25">
      <c r="A540" s="84" t="str">
        <f>IF(I539="","",IF(A539&gt;=Paskola_SK!$D$7*p,"",A539+1))</f>
        <v/>
      </c>
      <c r="B540" s="83" t="str">
        <f>IF(A540="","",IF(p=52,B539+7,IF(p=26,B539+14,IF(p=24,IF(MOD(A540,2)=0,EDATE(Paskola_SK!$D$8,A540/2),B539+14),IF(DAY(DATE(YEAR(Paskola_SK!$D$8),MONTH(Paskola_SK!$D$8)+(A540-1)*(12/p),DAY(Paskola_SK!$D$8)))&lt;&gt;DAY(Paskola_SK!$D$8),DATE(YEAR(Paskola_SK!$D$8),MONTH(Paskola_SK!$D$8)+A540*(12/p)+1,0),DATE(YEAR(Paskola_SK!$D$8),MONTH(Paskola_SK!$D$8)+A540*(12/p),DAY(Paskola_SK!$D$8)))))))</f>
        <v/>
      </c>
      <c r="C540" s="82" t="str">
        <f t="shared" si="24"/>
        <v/>
      </c>
      <c r="D540" s="82" t="str">
        <f t="shared" si="25"/>
        <v/>
      </c>
      <c r="E540" s="82" t="str">
        <f>IF(A540="","",A+SUM($D$2:D539))</f>
        <v/>
      </c>
      <c r="F540" s="82" t="str">
        <f>IF(A540="","",SUM(D$1:D540)+PV)</f>
        <v/>
      </c>
      <c r="G540" s="82" t="str">
        <f>IF(A540="","",IF(Paskola_SK!$D$9=Paskola_VP!$A$10,I539*( (1+rate)^(B540-B539)-1 ),I539*rate))</f>
        <v/>
      </c>
      <c r="H540" s="82" t="str">
        <f>IF(D540="","",SUM(G$1:G540))</f>
        <v/>
      </c>
      <c r="I540" s="82" t="str">
        <f t="shared" si="26"/>
        <v/>
      </c>
    </row>
    <row r="541" spans="1:9" x14ac:dyDescent="0.25">
      <c r="A541" s="84" t="str">
        <f>IF(I540="","",IF(A540&gt;=Paskola_SK!$D$7*p,"",A540+1))</f>
        <v/>
      </c>
      <c r="B541" s="83" t="str">
        <f>IF(A541="","",IF(p=52,B540+7,IF(p=26,B540+14,IF(p=24,IF(MOD(A541,2)=0,EDATE(Paskola_SK!$D$8,A541/2),B540+14),IF(DAY(DATE(YEAR(Paskola_SK!$D$8),MONTH(Paskola_SK!$D$8)+(A541-1)*(12/p),DAY(Paskola_SK!$D$8)))&lt;&gt;DAY(Paskola_SK!$D$8),DATE(YEAR(Paskola_SK!$D$8),MONTH(Paskola_SK!$D$8)+A541*(12/p)+1,0),DATE(YEAR(Paskola_SK!$D$8),MONTH(Paskola_SK!$D$8)+A541*(12/p),DAY(Paskola_SK!$D$8)))))))</f>
        <v/>
      </c>
      <c r="C541" s="82" t="str">
        <f t="shared" si="24"/>
        <v/>
      </c>
      <c r="D541" s="82" t="str">
        <f t="shared" si="25"/>
        <v/>
      </c>
      <c r="E541" s="82" t="str">
        <f>IF(A541="","",A+SUM($D$2:D540))</f>
        <v/>
      </c>
      <c r="F541" s="82" t="str">
        <f>IF(A541="","",SUM(D$1:D541)+PV)</f>
        <v/>
      </c>
      <c r="G541" s="82" t="str">
        <f>IF(A541="","",IF(Paskola_SK!$D$9=Paskola_VP!$A$10,I540*( (1+rate)^(B541-B540)-1 ),I540*rate))</f>
        <v/>
      </c>
      <c r="H541" s="82" t="str">
        <f>IF(D541="","",SUM(G$1:G541))</f>
        <v/>
      </c>
      <c r="I541" s="82" t="str">
        <f t="shared" si="26"/>
        <v/>
      </c>
    </row>
    <row r="542" spans="1:9" x14ac:dyDescent="0.25">
      <c r="A542" s="84" t="str">
        <f>IF(I541="","",IF(A541&gt;=Paskola_SK!$D$7*p,"",A541+1))</f>
        <v/>
      </c>
      <c r="B542" s="83" t="str">
        <f>IF(A542="","",IF(p=52,B541+7,IF(p=26,B541+14,IF(p=24,IF(MOD(A542,2)=0,EDATE(Paskola_SK!$D$8,A542/2),B541+14),IF(DAY(DATE(YEAR(Paskola_SK!$D$8),MONTH(Paskola_SK!$D$8)+(A542-1)*(12/p),DAY(Paskola_SK!$D$8)))&lt;&gt;DAY(Paskola_SK!$D$8),DATE(YEAR(Paskola_SK!$D$8),MONTH(Paskola_SK!$D$8)+A542*(12/p)+1,0),DATE(YEAR(Paskola_SK!$D$8),MONTH(Paskola_SK!$D$8)+A542*(12/p),DAY(Paskola_SK!$D$8)))))))</f>
        <v/>
      </c>
      <c r="C542" s="82" t="str">
        <f t="shared" si="24"/>
        <v/>
      </c>
      <c r="D542" s="82" t="str">
        <f t="shared" si="25"/>
        <v/>
      </c>
      <c r="E542" s="82" t="str">
        <f>IF(A542="","",A+SUM($D$2:D541))</f>
        <v/>
      </c>
      <c r="F542" s="82" t="str">
        <f>IF(A542="","",SUM(D$1:D542)+PV)</f>
        <v/>
      </c>
      <c r="G542" s="82" t="str">
        <f>IF(A542="","",IF(Paskola_SK!$D$9=Paskola_VP!$A$10,I541*( (1+rate)^(B542-B541)-1 ),I541*rate))</f>
        <v/>
      </c>
      <c r="H542" s="82" t="str">
        <f>IF(D542="","",SUM(G$1:G542))</f>
        <v/>
      </c>
      <c r="I542" s="82" t="str">
        <f t="shared" si="26"/>
        <v/>
      </c>
    </row>
    <row r="543" spans="1:9" x14ac:dyDescent="0.25">
      <c r="A543" s="84" t="str">
        <f>IF(I542="","",IF(A542&gt;=Paskola_SK!$D$7*p,"",A542+1))</f>
        <v/>
      </c>
      <c r="B543" s="83" t="str">
        <f>IF(A543="","",IF(p=52,B542+7,IF(p=26,B542+14,IF(p=24,IF(MOD(A543,2)=0,EDATE(Paskola_SK!$D$8,A543/2),B542+14),IF(DAY(DATE(YEAR(Paskola_SK!$D$8),MONTH(Paskola_SK!$D$8)+(A543-1)*(12/p),DAY(Paskola_SK!$D$8)))&lt;&gt;DAY(Paskola_SK!$D$8),DATE(YEAR(Paskola_SK!$D$8),MONTH(Paskola_SK!$D$8)+A543*(12/p)+1,0),DATE(YEAR(Paskola_SK!$D$8),MONTH(Paskola_SK!$D$8)+A543*(12/p),DAY(Paskola_SK!$D$8)))))))</f>
        <v/>
      </c>
      <c r="C543" s="82" t="str">
        <f t="shared" si="24"/>
        <v/>
      </c>
      <c r="D543" s="82" t="str">
        <f t="shared" si="25"/>
        <v/>
      </c>
      <c r="E543" s="82" t="str">
        <f>IF(A543="","",A+SUM($D$2:D542))</f>
        <v/>
      </c>
      <c r="F543" s="82" t="str">
        <f>IF(A543="","",SUM(D$1:D543)+PV)</f>
        <v/>
      </c>
      <c r="G543" s="82" t="str">
        <f>IF(A543="","",IF(Paskola_SK!$D$9=Paskola_VP!$A$10,I542*( (1+rate)^(B543-B542)-1 ),I542*rate))</f>
        <v/>
      </c>
      <c r="H543" s="82" t="str">
        <f>IF(D543="","",SUM(G$1:G543))</f>
        <v/>
      </c>
      <c r="I543" s="82" t="str">
        <f t="shared" si="26"/>
        <v/>
      </c>
    </row>
    <row r="544" spans="1:9" x14ac:dyDescent="0.25">
      <c r="A544" s="84" t="str">
        <f>IF(I543="","",IF(A543&gt;=Paskola_SK!$D$7*p,"",A543+1))</f>
        <v/>
      </c>
      <c r="B544" s="83" t="str">
        <f>IF(A544="","",IF(p=52,B543+7,IF(p=26,B543+14,IF(p=24,IF(MOD(A544,2)=0,EDATE(Paskola_SK!$D$8,A544/2),B543+14),IF(DAY(DATE(YEAR(Paskola_SK!$D$8),MONTH(Paskola_SK!$D$8)+(A544-1)*(12/p),DAY(Paskola_SK!$D$8)))&lt;&gt;DAY(Paskola_SK!$D$8),DATE(YEAR(Paskola_SK!$D$8),MONTH(Paskola_SK!$D$8)+A544*(12/p)+1,0),DATE(YEAR(Paskola_SK!$D$8),MONTH(Paskola_SK!$D$8)+A544*(12/p),DAY(Paskola_SK!$D$8)))))))</f>
        <v/>
      </c>
      <c r="C544" s="82" t="str">
        <f t="shared" si="24"/>
        <v/>
      </c>
      <c r="D544" s="82" t="str">
        <f t="shared" si="25"/>
        <v/>
      </c>
      <c r="E544" s="82" t="str">
        <f>IF(A544="","",A+SUM($D$2:D543))</f>
        <v/>
      </c>
      <c r="F544" s="82" t="str">
        <f>IF(A544="","",SUM(D$1:D544)+PV)</f>
        <v/>
      </c>
      <c r="G544" s="82" t="str">
        <f>IF(A544="","",IF(Paskola_SK!$D$9=Paskola_VP!$A$10,I543*( (1+rate)^(B544-B543)-1 ),I543*rate))</f>
        <v/>
      </c>
      <c r="H544" s="82" t="str">
        <f>IF(D544="","",SUM(G$1:G544))</f>
        <v/>
      </c>
      <c r="I544" s="82" t="str">
        <f t="shared" si="26"/>
        <v/>
      </c>
    </row>
    <row r="545" spans="1:9" x14ac:dyDescent="0.25">
      <c r="A545" s="84" t="str">
        <f>IF(I544="","",IF(A544&gt;=Paskola_SK!$D$7*p,"",A544+1))</f>
        <v/>
      </c>
      <c r="B545" s="83" t="str">
        <f>IF(A545="","",IF(p=52,B544+7,IF(p=26,B544+14,IF(p=24,IF(MOD(A545,2)=0,EDATE(Paskola_SK!$D$8,A545/2),B544+14),IF(DAY(DATE(YEAR(Paskola_SK!$D$8),MONTH(Paskola_SK!$D$8)+(A545-1)*(12/p),DAY(Paskola_SK!$D$8)))&lt;&gt;DAY(Paskola_SK!$D$8),DATE(YEAR(Paskola_SK!$D$8),MONTH(Paskola_SK!$D$8)+A545*(12/p)+1,0),DATE(YEAR(Paskola_SK!$D$8),MONTH(Paskola_SK!$D$8)+A545*(12/p),DAY(Paskola_SK!$D$8)))))))</f>
        <v/>
      </c>
      <c r="C545" s="82" t="str">
        <f t="shared" si="24"/>
        <v/>
      </c>
      <c r="D545" s="82" t="str">
        <f t="shared" si="25"/>
        <v/>
      </c>
      <c r="E545" s="82" t="str">
        <f>IF(A545="","",A+SUM($D$2:D544))</f>
        <v/>
      </c>
      <c r="F545" s="82" t="str">
        <f>IF(A545="","",SUM(D$1:D545)+PV)</f>
        <v/>
      </c>
      <c r="G545" s="82" t="str">
        <f>IF(A545="","",IF(Paskola_SK!$D$9=Paskola_VP!$A$10,I544*( (1+rate)^(B545-B544)-1 ),I544*rate))</f>
        <v/>
      </c>
      <c r="H545" s="82" t="str">
        <f>IF(D545="","",SUM(G$1:G545))</f>
        <v/>
      </c>
      <c r="I545" s="82" t="str">
        <f t="shared" si="26"/>
        <v/>
      </c>
    </row>
    <row r="546" spans="1:9" x14ac:dyDescent="0.25">
      <c r="A546" s="84" t="str">
        <f>IF(I545="","",IF(A545&gt;=Paskola_SK!$D$7*p,"",A545+1))</f>
        <v/>
      </c>
      <c r="B546" s="83" t="str">
        <f>IF(A546="","",IF(p=52,B545+7,IF(p=26,B545+14,IF(p=24,IF(MOD(A546,2)=0,EDATE(Paskola_SK!$D$8,A546/2),B545+14),IF(DAY(DATE(YEAR(Paskola_SK!$D$8),MONTH(Paskola_SK!$D$8)+(A546-1)*(12/p),DAY(Paskola_SK!$D$8)))&lt;&gt;DAY(Paskola_SK!$D$8),DATE(YEAR(Paskola_SK!$D$8),MONTH(Paskola_SK!$D$8)+A546*(12/p)+1,0),DATE(YEAR(Paskola_SK!$D$8),MONTH(Paskola_SK!$D$8)+A546*(12/p),DAY(Paskola_SK!$D$8)))))))</f>
        <v/>
      </c>
      <c r="C546" s="82" t="str">
        <f t="shared" si="24"/>
        <v/>
      </c>
      <c r="D546" s="82" t="str">
        <f t="shared" si="25"/>
        <v/>
      </c>
      <c r="E546" s="82" t="str">
        <f>IF(A546="","",A+SUM($D$2:D545))</f>
        <v/>
      </c>
      <c r="F546" s="82" t="str">
        <f>IF(A546="","",SUM(D$1:D546)+PV)</f>
        <v/>
      </c>
      <c r="G546" s="82" t="str">
        <f>IF(A546="","",IF(Paskola_SK!$D$9=Paskola_VP!$A$10,I545*( (1+rate)^(B546-B545)-1 ),I545*rate))</f>
        <v/>
      </c>
      <c r="H546" s="82" t="str">
        <f>IF(D546="","",SUM(G$1:G546))</f>
        <v/>
      </c>
      <c r="I546" s="82" t="str">
        <f t="shared" si="26"/>
        <v/>
      </c>
    </row>
    <row r="547" spans="1:9" x14ac:dyDescent="0.25">
      <c r="A547" s="84" t="str">
        <f>IF(I546="","",IF(A546&gt;=Paskola_SK!$D$7*p,"",A546+1))</f>
        <v/>
      </c>
      <c r="B547" s="83" t="str">
        <f>IF(A547="","",IF(p=52,B546+7,IF(p=26,B546+14,IF(p=24,IF(MOD(A547,2)=0,EDATE(Paskola_SK!$D$8,A547/2),B546+14),IF(DAY(DATE(YEAR(Paskola_SK!$D$8),MONTH(Paskola_SK!$D$8)+(A547-1)*(12/p),DAY(Paskola_SK!$D$8)))&lt;&gt;DAY(Paskola_SK!$D$8),DATE(YEAR(Paskola_SK!$D$8),MONTH(Paskola_SK!$D$8)+A547*(12/p)+1,0),DATE(YEAR(Paskola_SK!$D$8),MONTH(Paskola_SK!$D$8)+A547*(12/p),DAY(Paskola_SK!$D$8)))))))</f>
        <v/>
      </c>
      <c r="C547" s="82" t="str">
        <f t="shared" si="24"/>
        <v/>
      </c>
      <c r="D547" s="82" t="str">
        <f t="shared" si="25"/>
        <v/>
      </c>
      <c r="E547" s="82" t="str">
        <f>IF(A547="","",A+SUM($D$2:D546))</f>
        <v/>
      </c>
      <c r="F547" s="82" t="str">
        <f>IF(A547="","",SUM(D$1:D547)+PV)</f>
        <v/>
      </c>
      <c r="G547" s="82" t="str">
        <f>IF(A547="","",IF(Paskola_SK!$D$9=Paskola_VP!$A$10,I546*( (1+rate)^(B547-B546)-1 ),I546*rate))</f>
        <v/>
      </c>
      <c r="H547" s="82" t="str">
        <f>IF(D547="","",SUM(G$1:G547))</f>
        <v/>
      </c>
      <c r="I547" s="82" t="str">
        <f t="shared" si="26"/>
        <v/>
      </c>
    </row>
    <row r="548" spans="1:9" x14ac:dyDescent="0.25">
      <c r="A548" s="84" t="str">
        <f>IF(I547="","",IF(A547&gt;=Paskola_SK!$D$7*p,"",A547+1))</f>
        <v/>
      </c>
      <c r="B548" s="83" t="str">
        <f>IF(A548="","",IF(p=52,B547+7,IF(p=26,B547+14,IF(p=24,IF(MOD(A548,2)=0,EDATE(Paskola_SK!$D$8,A548/2),B547+14),IF(DAY(DATE(YEAR(Paskola_SK!$D$8),MONTH(Paskola_SK!$D$8)+(A548-1)*(12/p),DAY(Paskola_SK!$D$8)))&lt;&gt;DAY(Paskola_SK!$D$8),DATE(YEAR(Paskola_SK!$D$8),MONTH(Paskola_SK!$D$8)+A548*(12/p)+1,0),DATE(YEAR(Paskola_SK!$D$8),MONTH(Paskola_SK!$D$8)+A548*(12/p),DAY(Paskola_SK!$D$8)))))))</f>
        <v/>
      </c>
      <c r="C548" s="82" t="str">
        <f t="shared" si="24"/>
        <v/>
      </c>
      <c r="D548" s="82" t="str">
        <f t="shared" si="25"/>
        <v/>
      </c>
      <c r="E548" s="82" t="str">
        <f>IF(A548="","",A+SUM($D$2:D547))</f>
        <v/>
      </c>
      <c r="F548" s="82" t="str">
        <f>IF(A548="","",SUM(D$1:D548)+PV)</f>
        <v/>
      </c>
      <c r="G548" s="82" t="str">
        <f>IF(A548="","",IF(Paskola_SK!$D$9=Paskola_VP!$A$10,I547*( (1+rate)^(B548-B547)-1 ),I547*rate))</f>
        <v/>
      </c>
      <c r="H548" s="82" t="str">
        <f>IF(D548="","",SUM(G$1:G548))</f>
        <v/>
      </c>
      <c r="I548" s="82" t="str">
        <f t="shared" si="26"/>
        <v/>
      </c>
    </row>
    <row r="549" spans="1:9" x14ac:dyDescent="0.25">
      <c r="A549" s="84" t="str">
        <f>IF(I548="","",IF(A548&gt;=Paskola_SK!$D$7*p,"",A548+1))</f>
        <v/>
      </c>
      <c r="B549" s="83" t="str">
        <f>IF(A549="","",IF(p=52,B548+7,IF(p=26,B548+14,IF(p=24,IF(MOD(A549,2)=0,EDATE(Paskola_SK!$D$8,A549/2),B548+14),IF(DAY(DATE(YEAR(Paskola_SK!$D$8),MONTH(Paskola_SK!$D$8)+(A549-1)*(12/p),DAY(Paskola_SK!$D$8)))&lt;&gt;DAY(Paskola_SK!$D$8),DATE(YEAR(Paskola_SK!$D$8),MONTH(Paskola_SK!$D$8)+A549*(12/p)+1,0),DATE(YEAR(Paskola_SK!$D$8),MONTH(Paskola_SK!$D$8)+A549*(12/p),DAY(Paskola_SK!$D$8)))))))</f>
        <v/>
      </c>
      <c r="C549" s="82" t="str">
        <f t="shared" si="24"/>
        <v/>
      </c>
      <c r="D549" s="82" t="str">
        <f t="shared" si="25"/>
        <v/>
      </c>
      <c r="E549" s="82" t="str">
        <f>IF(A549="","",A+SUM($D$2:D548))</f>
        <v/>
      </c>
      <c r="F549" s="82" t="str">
        <f>IF(A549="","",SUM(D$1:D549)+PV)</f>
        <v/>
      </c>
      <c r="G549" s="82" t="str">
        <f>IF(A549="","",IF(Paskola_SK!$D$9=Paskola_VP!$A$10,I548*( (1+rate)^(B549-B548)-1 ),I548*rate))</f>
        <v/>
      </c>
      <c r="H549" s="82" t="str">
        <f>IF(D549="","",SUM(G$1:G549))</f>
        <v/>
      </c>
      <c r="I549" s="82" t="str">
        <f t="shared" si="26"/>
        <v/>
      </c>
    </row>
    <row r="550" spans="1:9" x14ac:dyDescent="0.25">
      <c r="A550" s="84" t="str">
        <f>IF(I549="","",IF(A549&gt;=Paskola_SK!$D$7*p,"",A549+1))</f>
        <v/>
      </c>
      <c r="B550" s="83" t="str">
        <f>IF(A550="","",IF(p=52,B549+7,IF(p=26,B549+14,IF(p=24,IF(MOD(A550,2)=0,EDATE(Paskola_SK!$D$8,A550/2),B549+14),IF(DAY(DATE(YEAR(Paskola_SK!$D$8),MONTH(Paskola_SK!$D$8)+(A550-1)*(12/p),DAY(Paskola_SK!$D$8)))&lt;&gt;DAY(Paskola_SK!$D$8),DATE(YEAR(Paskola_SK!$D$8),MONTH(Paskola_SK!$D$8)+A550*(12/p)+1,0),DATE(YEAR(Paskola_SK!$D$8),MONTH(Paskola_SK!$D$8)+A550*(12/p),DAY(Paskola_SK!$D$8)))))))</f>
        <v/>
      </c>
      <c r="C550" s="82" t="str">
        <f t="shared" si="24"/>
        <v/>
      </c>
      <c r="D550" s="82" t="str">
        <f t="shared" si="25"/>
        <v/>
      </c>
      <c r="E550" s="82" t="str">
        <f>IF(A550="","",A+SUM($D$2:D549))</f>
        <v/>
      </c>
      <c r="F550" s="82" t="str">
        <f>IF(A550="","",SUM(D$1:D550)+PV)</f>
        <v/>
      </c>
      <c r="G550" s="82" t="str">
        <f>IF(A550="","",IF(Paskola_SK!$D$9=Paskola_VP!$A$10,I549*( (1+rate)^(B550-B549)-1 ),I549*rate))</f>
        <v/>
      </c>
      <c r="H550" s="82" t="str">
        <f>IF(D550="","",SUM(G$1:G550))</f>
        <v/>
      </c>
      <c r="I550" s="82" t="str">
        <f t="shared" si="26"/>
        <v/>
      </c>
    </row>
    <row r="551" spans="1:9" x14ac:dyDescent="0.25">
      <c r="A551" s="84" t="str">
        <f>IF(I550="","",IF(A550&gt;=Paskola_SK!$D$7*p,"",A550+1))</f>
        <v/>
      </c>
      <c r="B551" s="83" t="str">
        <f>IF(A551="","",IF(p=52,B550+7,IF(p=26,B550+14,IF(p=24,IF(MOD(A551,2)=0,EDATE(Paskola_SK!$D$8,A551/2),B550+14),IF(DAY(DATE(YEAR(Paskola_SK!$D$8),MONTH(Paskola_SK!$D$8)+(A551-1)*(12/p),DAY(Paskola_SK!$D$8)))&lt;&gt;DAY(Paskola_SK!$D$8),DATE(YEAR(Paskola_SK!$D$8),MONTH(Paskola_SK!$D$8)+A551*(12/p)+1,0),DATE(YEAR(Paskola_SK!$D$8),MONTH(Paskola_SK!$D$8)+A551*(12/p),DAY(Paskola_SK!$D$8)))))))</f>
        <v/>
      </c>
      <c r="C551" s="82" t="str">
        <f t="shared" si="24"/>
        <v/>
      </c>
      <c r="D551" s="82" t="str">
        <f t="shared" si="25"/>
        <v/>
      </c>
      <c r="E551" s="82" t="str">
        <f>IF(A551="","",A+SUM($D$2:D550))</f>
        <v/>
      </c>
      <c r="F551" s="82" t="str">
        <f>IF(A551="","",SUM(D$1:D551)+PV)</f>
        <v/>
      </c>
      <c r="G551" s="82" t="str">
        <f>IF(A551="","",IF(Paskola_SK!$D$9=Paskola_VP!$A$10,I550*( (1+rate)^(B551-B550)-1 ),I550*rate))</f>
        <v/>
      </c>
      <c r="H551" s="82" t="str">
        <f>IF(D551="","",SUM(G$1:G551))</f>
        <v/>
      </c>
      <c r="I551" s="82" t="str">
        <f t="shared" si="26"/>
        <v/>
      </c>
    </row>
    <row r="552" spans="1:9" x14ac:dyDescent="0.25">
      <c r="A552" s="84" t="str">
        <f>IF(I551="","",IF(A551&gt;=Paskola_SK!$D$7*p,"",A551+1))</f>
        <v/>
      </c>
      <c r="B552" s="83" t="str">
        <f>IF(A552="","",IF(p=52,B551+7,IF(p=26,B551+14,IF(p=24,IF(MOD(A552,2)=0,EDATE(Paskola_SK!$D$8,A552/2),B551+14),IF(DAY(DATE(YEAR(Paskola_SK!$D$8),MONTH(Paskola_SK!$D$8)+(A552-1)*(12/p),DAY(Paskola_SK!$D$8)))&lt;&gt;DAY(Paskola_SK!$D$8),DATE(YEAR(Paskola_SK!$D$8),MONTH(Paskola_SK!$D$8)+A552*(12/p)+1,0),DATE(YEAR(Paskola_SK!$D$8),MONTH(Paskola_SK!$D$8)+A552*(12/p),DAY(Paskola_SK!$D$8)))))))</f>
        <v/>
      </c>
      <c r="C552" s="82" t="str">
        <f t="shared" si="24"/>
        <v/>
      </c>
      <c r="D552" s="82" t="str">
        <f t="shared" si="25"/>
        <v/>
      </c>
      <c r="E552" s="82" t="str">
        <f>IF(A552="","",A+SUM($D$2:D551))</f>
        <v/>
      </c>
      <c r="F552" s="82" t="str">
        <f>IF(A552="","",SUM(D$1:D552)+PV)</f>
        <v/>
      </c>
      <c r="G552" s="82" t="str">
        <f>IF(A552="","",IF(Paskola_SK!$D$9=Paskola_VP!$A$10,I551*( (1+rate)^(B552-B551)-1 ),I551*rate))</f>
        <v/>
      </c>
      <c r="H552" s="82" t="str">
        <f>IF(D552="","",SUM(G$1:G552))</f>
        <v/>
      </c>
      <c r="I552" s="82" t="str">
        <f t="shared" si="26"/>
        <v/>
      </c>
    </row>
    <row r="553" spans="1:9" x14ac:dyDescent="0.25">
      <c r="A553" s="84" t="str">
        <f>IF(I552="","",IF(A552&gt;=Paskola_SK!$D$7*p,"",A552+1))</f>
        <v/>
      </c>
      <c r="B553" s="83" t="str">
        <f>IF(A553="","",IF(p=52,B552+7,IF(p=26,B552+14,IF(p=24,IF(MOD(A553,2)=0,EDATE(Paskola_SK!$D$8,A553/2),B552+14),IF(DAY(DATE(YEAR(Paskola_SK!$D$8),MONTH(Paskola_SK!$D$8)+(A553-1)*(12/p),DAY(Paskola_SK!$D$8)))&lt;&gt;DAY(Paskola_SK!$D$8),DATE(YEAR(Paskola_SK!$D$8),MONTH(Paskola_SK!$D$8)+A553*(12/p)+1,0),DATE(YEAR(Paskola_SK!$D$8),MONTH(Paskola_SK!$D$8)+A553*(12/p),DAY(Paskola_SK!$D$8)))))))</f>
        <v/>
      </c>
      <c r="C553" s="82" t="str">
        <f t="shared" si="24"/>
        <v/>
      </c>
      <c r="D553" s="82" t="str">
        <f t="shared" si="25"/>
        <v/>
      </c>
      <c r="E553" s="82" t="str">
        <f>IF(A553="","",A+SUM($D$2:D552))</f>
        <v/>
      </c>
      <c r="F553" s="82" t="str">
        <f>IF(A553="","",SUM(D$1:D553)+PV)</f>
        <v/>
      </c>
      <c r="G553" s="82" t="str">
        <f>IF(A553="","",IF(Paskola_SK!$D$9=Paskola_VP!$A$10,I552*( (1+rate)^(B553-B552)-1 ),I552*rate))</f>
        <v/>
      </c>
      <c r="H553" s="82" t="str">
        <f>IF(D553="","",SUM(G$1:G553))</f>
        <v/>
      </c>
      <c r="I553" s="82" t="str">
        <f t="shared" si="26"/>
        <v/>
      </c>
    </row>
    <row r="554" spans="1:9" x14ac:dyDescent="0.25">
      <c r="A554" s="84" t="str">
        <f>IF(I553="","",IF(A553&gt;=Paskola_SK!$D$7*p,"",A553+1))</f>
        <v/>
      </c>
      <c r="B554" s="83" t="str">
        <f>IF(A554="","",IF(p=52,B553+7,IF(p=26,B553+14,IF(p=24,IF(MOD(A554,2)=0,EDATE(Paskola_SK!$D$8,A554/2),B553+14),IF(DAY(DATE(YEAR(Paskola_SK!$D$8),MONTH(Paskola_SK!$D$8)+(A554-1)*(12/p),DAY(Paskola_SK!$D$8)))&lt;&gt;DAY(Paskola_SK!$D$8),DATE(YEAR(Paskola_SK!$D$8),MONTH(Paskola_SK!$D$8)+A554*(12/p)+1,0),DATE(YEAR(Paskola_SK!$D$8),MONTH(Paskola_SK!$D$8)+A554*(12/p),DAY(Paskola_SK!$D$8)))))))</f>
        <v/>
      </c>
      <c r="C554" s="82" t="str">
        <f t="shared" si="24"/>
        <v/>
      </c>
      <c r="D554" s="82" t="str">
        <f t="shared" si="25"/>
        <v/>
      </c>
      <c r="E554" s="82" t="str">
        <f>IF(A554="","",A+SUM($D$2:D553))</f>
        <v/>
      </c>
      <c r="F554" s="82" t="str">
        <f>IF(A554="","",SUM(D$1:D554)+PV)</f>
        <v/>
      </c>
      <c r="G554" s="82" t="str">
        <f>IF(A554="","",IF(Paskola_SK!$D$9=Paskola_VP!$A$10,I553*( (1+rate)^(B554-B553)-1 ),I553*rate))</f>
        <v/>
      </c>
      <c r="H554" s="82" t="str">
        <f>IF(D554="","",SUM(G$1:G554))</f>
        <v/>
      </c>
      <c r="I554" s="82" t="str">
        <f t="shared" si="26"/>
        <v/>
      </c>
    </row>
    <row r="555" spans="1:9" x14ac:dyDescent="0.25">
      <c r="A555" s="84" t="str">
        <f>IF(I554="","",IF(A554&gt;=Paskola_SK!$D$7*p,"",A554+1))</f>
        <v/>
      </c>
      <c r="B555" s="83" t="str">
        <f>IF(A555="","",IF(p=52,B554+7,IF(p=26,B554+14,IF(p=24,IF(MOD(A555,2)=0,EDATE(Paskola_SK!$D$8,A555/2),B554+14),IF(DAY(DATE(YEAR(Paskola_SK!$D$8),MONTH(Paskola_SK!$D$8)+(A555-1)*(12/p),DAY(Paskola_SK!$D$8)))&lt;&gt;DAY(Paskola_SK!$D$8),DATE(YEAR(Paskola_SK!$D$8),MONTH(Paskola_SK!$D$8)+A555*(12/p)+1,0),DATE(YEAR(Paskola_SK!$D$8),MONTH(Paskola_SK!$D$8)+A555*(12/p),DAY(Paskola_SK!$D$8)))))))</f>
        <v/>
      </c>
      <c r="C555" s="82" t="str">
        <f t="shared" si="24"/>
        <v/>
      </c>
      <c r="D555" s="82" t="str">
        <f t="shared" si="25"/>
        <v/>
      </c>
      <c r="E555" s="82" t="str">
        <f>IF(A555="","",A+SUM($D$2:D554))</f>
        <v/>
      </c>
      <c r="F555" s="82" t="str">
        <f>IF(A555="","",SUM(D$1:D555)+PV)</f>
        <v/>
      </c>
      <c r="G555" s="82" t="str">
        <f>IF(A555="","",IF(Paskola_SK!$D$9=Paskola_VP!$A$10,I554*( (1+rate)^(B555-B554)-1 ),I554*rate))</f>
        <v/>
      </c>
      <c r="H555" s="82" t="str">
        <f>IF(D555="","",SUM(G$1:G555))</f>
        <v/>
      </c>
      <c r="I555" s="82" t="str">
        <f t="shared" si="26"/>
        <v/>
      </c>
    </row>
    <row r="556" spans="1:9" x14ac:dyDescent="0.25">
      <c r="A556" s="84" t="str">
        <f>IF(I555="","",IF(A555&gt;=Paskola_SK!$D$7*p,"",A555+1))</f>
        <v/>
      </c>
      <c r="B556" s="83" t="str">
        <f>IF(A556="","",IF(p=52,B555+7,IF(p=26,B555+14,IF(p=24,IF(MOD(A556,2)=0,EDATE(Paskola_SK!$D$8,A556/2),B555+14),IF(DAY(DATE(YEAR(Paskola_SK!$D$8),MONTH(Paskola_SK!$D$8)+(A556-1)*(12/p),DAY(Paskola_SK!$D$8)))&lt;&gt;DAY(Paskola_SK!$D$8),DATE(YEAR(Paskola_SK!$D$8),MONTH(Paskola_SK!$D$8)+A556*(12/p)+1,0),DATE(YEAR(Paskola_SK!$D$8),MONTH(Paskola_SK!$D$8)+A556*(12/p),DAY(Paskola_SK!$D$8)))))))</f>
        <v/>
      </c>
      <c r="C556" s="82" t="str">
        <f t="shared" si="24"/>
        <v/>
      </c>
      <c r="D556" s="82" t="str">
        <f t="shared" si="25"/>
        <v/>
      </c>
      <c r="E556" s="82" t="str">
        <f>IF(A556="","",A+SUM($D$2:D555))</f>
        <v/>
      </c>
      <c r="F556" s="82" t="str">
        <f>IF(A556="","",SUM(D$1:D556)+PV)</f>
        <v/>
      </c>
      <c r="G556" s="82" t="str">
        <f>IF(A556="","",IF(Paskola_SK!$D$9=Paskola_VP!$A$10,I555*( (1+rate)^(B556-B555)-1 ),I555*rate))</f>
        <v/>
      </c>
      <c r="H556" s="82" t="str">
        <f>IF(D556="","",SUM(G$1:G556))</f>
        <v/>
      </c>
      <c r="I556" s="82" t="str">
        <f t="shared" si="26"/>
        <v/>
      </c>
    </row>
    <row r="557" spans="1:9" x14ac:dyDescent="0.25">
      <c r="A557" s="84" t="str">
        <f>IF(I556="","",IF(A556&gt;=Paskola_SK!$D$7*p,"",A556+1))</f>
        <v/>
      </c>
      <c r="B557" s="83" t="str">
        <f>IF(A557="","",IF(p=52,B556+7,IF(p=26,B556+14,IF(p=24,IF(MOD(A557,2)=0,EDATE(Paskola_SK!$D$8,A557/2),B556+14),IF(DAY(DATE(YEAR(Paskola_SK!$D$8),MONTH(Paskola_SK!$D$8)+(A557-1)*(12/p),DAY(Paskola_SK!$D$8)))&lt;&gt;DAY(Paskola_SK!$D$8),DATE(YEAR(Paskola_SK!$D$8),MONTH(Paskola_SK!$D$8)+A557*(12/p)+1,0),DATE(YEAR(Paskola_SK!$D$8),MONTH(Paskola_SK!$D$8)+A557*(12/p),DAY(Paskola_SK!$D$8)))))))</f>
        <v/>
      </c>
      <c r="C557" s="82" t="str">
        <f t="shared" si="24"/>
        <v/>
      </c>
      <c r="D557" s="82" t="str">
        <f t="shared" si="25"/>
        <v/>
      </c>
      <c r="E557" s="82" t="str">
        <f>IF(A557="","",A+SUM($D$2:D556))</f>
        <v/>
      </c>
      <c r="F557" s="82" t="str">
        <f>IF(A557="","",SUM(D$1:D557)+PV)</f>
        <v/>
      </c>
      <c r="G557" s="82" t="str">
        <f>IF(A557="","",IF(Paskola_SK!$D$9=Paskola_VP!$A$10,I556*( (1+rate)^(B557-B556)-1 ),I556*rate))</f>
        <v/>
      </c>
      <c r="H557" s="82" t="str">
        <f>IF(D557="","",SUM(G$1:G557))</f>
        <v/>
      </c>
      <c r="I557" s="82" t="str">
        <f t="shared" si="26"/>
        <v/>
      </c>
    </row>
    <row r="558" spans="1:9" x14ac:dyDescent="0.25">
      <c r="A558" s="84" t="str">
        <f>IF(I557="","",IF(A557&gt;=Paskola_SK!$D$7*p,"",A557+1))</f>
        <v/>
      </c>
      <c r="B558" s="83" t="str">
        <f>IF(A558="","",IF(p=52,B557+7,IF(p=26,B557+14,IF(p=24,IF(MOD(A558,2)=0,EDATE(Paskola_SK!$D$8,A558/2),B557+14),IF(DAY(DATE(YEAR(Paskola_SK!$D$8),MONTH(Paskola_SK!$D$8)+(A558-1)*(12/p),DAY(Paskola_SK!$D$8)))&lt;&gt;DAY(Paskola_SK!$D$8),DATE(YEAR(Paskola_SK!$D$8),MONTH(Paskola_SK!$D$8)+A558*(12/p)+1,0),DATE(YEAR(Paskola_SK!$D$8),MONTH(Paskola_SK!$D$8)+A558*(12/p),DAY(Paskola_SK!$D$8)))))))</f>
        <v/>
      </c>
      <c r="C558" s="82" t="str">
        <f t="shared" si="24"/>
        <v/>
      </c>
      <c r="D558" s="82" t="str">
        <f t="shared" si="25"/>
        <v/>
      </c>
      <c r="E558" s="82" t="str">
        <f>IF(A558="","",A+SUM($D$2:D557))</f>
        <v/>
      </c>
      <c r="F558" s="82" t="str">
        <f>IF(A558="","",SUM(D$1:D558)+PV)</f>
        <v/>
      </c>
      <c r="G558" s="82" t="str">
        <f>IF(A558="","",IF(Paskola_SK!$D$9=Paskola_VP!$A$10,I557*( (1+rate)^(B558-B557)-1 ),I557*rate))</f>
        <v/>
      </c>
      <c r="H558" s="82" t="str">
        <f>IF(D558="","",SUM(G$1:G558))</f>
        <v/>
      </c>
      <c r="I558" s="82" t="str">
        <f t="shared" si="26"/>
        <v/>
      </c>
    </row>
    <row r="559" spans="1:9" x14ac:dyDescent="0.25">
      <c r="A559" s="84" t="str">
        <f>IF(I558="","",IF(A558&gt;=Paskola_SK!$D$7*p,"",A558+1))</f>
        <v/>
      </c>
      <c r="B559" s="83" t="str">
        <f>IF(A559="","",IF(p=52,B558+7,IF(p=26,B558+14,IF(p=24,IF(MOD(A559,2)=0,EDATE(Paskola_SK!$D$8,A559/2),B558+14),IF(DAY(DATE(YEAR(Paskola_SK!$D$8),MONTH(Paskola_SK!$D$8)+(A559-1)*(12/p),DAY(Paskola_SK!$D$8)))&lt;&gt;DAY(Paskola_SK!$D$8),DATE(YEAR(Paskola_SK!$D$8),MONTH(Paskola_SK!$D$8)+A559*(12/p)+1,0),DATE(YEAR(Paskola_SK!$D$8),MONTH(Paskola_SK!$D$8)+A559*(12/p),DAY(Paskola_SK!$D$8)))))))</f>
        <v/>
      </c>
      <c r="C559" s="82" t="str">
        <f t="shared" si="24"/>
        <v/>
      </c>
      <c r="D559" s="82" t="str">
        <f t="shared" si="25"/>
        <v/>
      </c>
      <c r="E559" s="82" t="str">
        <f>IF(A559="","",A+SUM($D$2:D558))</f>
        <v/>
      </c>
      <c r="F559" s="82" t="str">
        <f>IF(A559="","",SUM(D$1:D559)+PV)</f>
        <v/>
      </c>
      <c r="G559" s="82" t="str">
        <f>IF(A559="","",IF(Paskola_SK!$D$9=Paskola_VP!$A$10,I558*( (1+rate)^(B559-B558)-1 ),I558*rate))</f>
        <v/>
      </c>
      <c r="H559" s="82" t="str">
        <f>IF(D559="","",SUM(G$1:G559))</f>
        <v/>
      </c>
      <c r="I559" s="82" t="str">
        <f t="shared" si="26"/>
        <v/>
      </c>
    </row>
    <row r="560" spans="1:9" x14ac:dyDescent="0.25">
      <c r="A560" s="84" t="str">
        <f>IF(I559="","",IF(A559&gt;=Paskola_SK!$D$7*p,"",A559+1))</f>
        <v/>
      </c>
      <c r="B560" s="83" t="str">
        <f>IF(A560="","",IF(p=52,B559+7,IF(p=26,B559+14,IF(p=24,IF(MOD(A560,2)=0,EDATE(Paskola_SK!$D$8,A560/2),B559+14),IF(DAY(DATE(YEAR(Paskola_SK!$D$8),MONTH(Paskola_SK!$D$8)+(A560-1)*(12/p),DAY(Paskola_SK!$D$8)))&lt;&gt;DAY(Paskola_SK!$D$8),DATE(YEAR(Paskola_SK!$D$8),MONTH(Paskola_SK!$D$8)+A560*(12/p)+1,0),DATE(YEAR(Paskola_SK!$D$8),MONTH(Paskola_SK!$D$8)+A560*(12/p),DAY(Paskola_SK!$D$8)))))))</f>
        <v/>
      </c>
      <c r="C560" s="82" t="str">
        <f t="shared" si="24"/>
        <v/>
      </c>
      <c r="D560" s="82" t="str">
        <f t="shared" si="25"/>
        <v/>
      </c>
      <c r="E560" s="82" t="str">
        <f>IF(A560="","",A+SUM($D$2:D559))</f>
        <v/>
      </c>
      <c r="F560" s="82" t="str">
        <f>IF(A560="","",SUM(D$1:D560)+PV)</f>
        <v/>
      </c>
      <c r="G560" s="82" t="str">
        <f>IF(A560="","",IF(Paskola_SK!$D$9=Paskola_VP!$A$10,I559*( (1+rate)^(B560-B559)-1 ),I559*rate))</f>
        <v/>
      </c>
      <c r="H560" s="82" t="str">
        <f>IF(D560="","",SUM(G$1:G560))</f>
        <v/>
      </c>
      <c r="I560" s="82" t="str">
        <f t="shared" si="26"/>
        <v/>
      </c>
    </row>
    <row r="561" spans="1:9" x14ac:dyDescent="0.25">
      <c r="A561" s="84" t="str">
        <f>IF(I560="","",IF(A560&gt;=Paskola_SK!$D$7*p,"",A560+1))</f>
        <v/>
      </c>
      <c r="B561" s="83" t="str">
        <f>IF(A561="","",IF(p=52,B560+7,IF(p=26,B560+14,IF(p=24,IF(MOD(A561,2)=0,EDATE(Paskola_SK!$D$8,A561/2),B560+14),IF(DAY(DATE(YEAR(Paskola_SK!$D$8),MONTH(Paskola_SK!$D$8)+(A561-1)*(12/p),DAY(Paskola_SK!$D$8)))&lt;&gt;DAY(Paskola_SK!$D$8),DATE(YEAR(Paskola_SK!$D$8),MONTH(Paskola_SK!$D$8)+A561*(12/p)+1,0),DATE(YEAR(Paskola_SK!$D$8),MONTH(Paskola_SK!$D$8)+A561*(12/p),DAY(Paskola_SK!$D$8)))))))</f>
        <v/>
      </c>
      <c r="C561" s="82" t="str">
        <f t="shared" si="24"/>
        <v/>
      </c>
      <c r="D561" s="82" t="str">
        <f t="shared" si="25"/>
        <v/>
      </c>
      <c r="E561" s="82" t="str">
        <f>IF(A561="","",A+SUM($D$2:D560))</f>
        <v/>
      </c>
      <c r="F561" s="82" t="str">
        <f>IF(A561="","",SUM(D$1:D561)+PV)</f>
        <v/>
      </c>
      <c r="G561" s="82" t="str">
        <f>IF(A561="","",IF(Paskola_SK!$D$9=Paskola_VP!$A$10,I560*( (1+rate)^(B561-B560)-1 ),I560*rate))</f>
        <v/>
      </c>
      <c r="H561" s="82" t="str">
        <f>IF(D561="","",SUM(G$1:G561))</f>
        <v/>
      </c>
      <c r="I561" s="82" t="str">
        <f t="shared" si="26"/>
        <v/>
      </c>
    </row>
    <row r="562" spans="1:9" x14ac:dyDescent="0.25">
      <c r="A562" s="84" t="str">
        <f>IF(I561="","",IF(A561&gt;=Paskola_SK!$D$7*p,"",A561+1))</f>
        <v/>
      </c>
      <c r="B562" s="83" t="str">
        <f>IF(A562="","",IF(p=52,B561+7,IF(p=26,B561+14,IF(p=24,IF(MOD(A562,2)=0,EDATE(Paskola_SK!$D$8,A562/2),B561+14),IF(DAY(DATE(YEAR(Paskola_SK!$D$8),MONTH(Paskola_SK!$D$8)+(A562-1)*(12/p),DAY(Paskola_SK!$D$8)))&lt;&gt;DAY(Paskola_SK!$D$8),DATE(YEAR(Paskola_SK!$D$8),MONTH(Paskola_SK!$D$8)+A562*(12/p)+1,0),DATE(YEAR(Paskola_SK!$D$8),MONTH(Paskola_SK!$D$8)+A562*(12/p),DAY(Paskola_SK!$D$8)))))))</f>
        <v/>
      </c>
      <c r="C562" s="82" t="str">
        <f t="shared" si="24"/>
        <v/>
      </c>
      <c r="D562" s="82" t="str">
        <f t="shared" si="25"/>
        <v/>
      </c>
      <c r="E562" s="82" t="str">
        <f>IF(A562="","",A+SUM($D$2:D561))</f>
        <v/>
      </c>
      <c r="F562" s="82" t="str">
        <f>IF(A562="","",SUM(D$1:D562)+PV)</f>
        <v/>
      </c>
      <c r="G562" s="82" t="str">
        <f>IF(A562="","",IF(Paskola_SK!$D$9=Paskola_VP!$A$10,I561*( (1+rate)^(B562-B561)-1 ),I561*rate))</f>
        <v/>
      </c>
      <c r="H562" s="82" t="str">
        <f>IF(D562="","",SUM(G$1:G562))</f>
        <v/>
      </c>
      <c r="I562" s="82" t="str">
        <f t="shared" si="26"/>
        <v/>
      </c>
    </row>
    <row r="563" spans="1:9" x14ac:dyDescent="0.25">
      <c r="A563" s="84" t="str">
        <f>IF(I562="","",IF(A562&gt;=Paskola_SK!$D$7*p,"",A562+1))</f>
        <v/>
      </c>
      <c r="B563" s="83" t="str">
        <f>IF(A563="","",IF(p=52,B562+7,IF(p=26,B562+14,IF(p=24,IF(MOD(A563,2)=0,EDATE(Paskola_SK!$D$8,A563/2),B562+14),IF(DAY(DATE(YEAR(Paskola_SK!$D$8),MONTH(Paskola_SK!$D$8)+(A563-1)*(12/p),DAY(Paskola_SK!$D$8)))&lt;&gt;DAY(Paskola_SK!$D$8),DATE(YEAR(Paskola_SK!$D$8),MONTH(Paskola_SK!$D$8)+A563*(12/p)+1,0),DATE(YEAR(Paskola_SK!$D$8),MONTH(Paskola_SK!$D$8)+A563*(12/p),DAY(Paskola_SK!$D$8)))))))</f>
        <v/>
      </c>
      <c r="C563" s="82" t="str">
        <f t="shared" si="24"/>
        <v/>
      </c>
      <c r="D563" s="82" t="str">
        <f t="shared" si="25"/>
        <v/>
      </c>
      <c r="E563" s="82" t="str">
        <f>IF(A563="","",A+SUM($D$2:D562))</f>
        <v/>
      </c>
      <c r="F563" s="82" t="str">
        <f>IF(A563="","",SUM(D$1:D563)+PV)</f>
        <v/>
      </c>
      <c r="G563" s="82" t="str">
        <f>IF(A563="","",IF(Paskola_SK!$D$9=Paskola_VP!$A$10,I562*( (1+rate)^(B563-B562)-1 ),I562*rate))</f>
        <v/>
      </c>
      <c r="H563" s="82" t="str">
        <f>IF(D563="","",SUM(G$1:G563))</f>
        <v/>
      </c>
      <c r="I563" s="82" t="str">
        <f t="shared" si="26"/>
        <v/>
      </c>
    </row>
    <row r="564" spans="1:9" x14ac:dyDescent="0.25">
      <c r="A564" s="84" t="str">
        <f>IF(I563="","",IF(A563&gt;=Paskola_SK!$D$7*p,"",A563+1))</f>
        <v/>
      </c>
      <c r="B564" s="83" t="str">
        <f>IF(A564="","",IF(p=52,B563+7,IF(p=26,B563+14,IF(p=24,IF(MOD(A564,2)=0,EDATE(Paskola_SK!$D$8,A564/2),B563+14),IF(DAY(DATE(YEAR(Paskola_SK!$D$8),MONTH(Paskola_SK!$D$8)+(A564-1)*(12/p),DAY(Paskola_SK!$D$8)))&lt;&gt;DAY(Paskola_SK!$D$8),DATE(YEAR(Paskola_SK!$D$8),MONTH(Paskola_SK!$D$8)+A564*(12/p)+1,0),DATE(YEAR(Paskola_SK!$D$8),MONTH(Paskola_SK!$D$8)+A564*(12/p),DAY(Paskola_SK!$D$8)))))))</f>
        <v/>
      </c>
      <c r="C564" s="82" t="str">
        <f t="shared" si="24"/>
        <v/>
      </c>
      <c r="D564" s="82" t="str">
        <f t="shared" si="25"/>
        <v/>
      </c>
      <c r="E564" s="82" t="str">
        <f>IF(A564="","",A+SUM($D$2:D563))</f>
        <v/>
      </c>
      <c r="F564" s="82" t="str">
        <f>IF(A564="","",SUM(D$1:D564)+PV)</f>
        <v/>
      </c>
      <c r="G564" s="82" t="str">
        <f>IF(A564="","",IF(Paskola_SK!$D$9=Paskola_VP!$A$10,I563*( (1+rate)^(B564-B563)-1 ),I563*rate))</f>
        <v/>
      </c>
      <c r="H564" s="82" t="str">
        <f>IF(D564="","",SUM(G$1:G564))</f>
        <v/>
      </c>
      <c r="I564" s="82" t="str">
        <f t="shared" si="26"/>
        <v/>
      </c>
    </row>
    <row r="565" spans="1:9" x14ac:dyDescent="0.25">
      <c r="A565" s="84" t="str">
        <f>IF(I564="","",IF(A564&gt;=Paskola_SK!$D$7*p,"",A564+1))</f>
        <v/>
      </c>
      <c r="B565" s="83" t="str">
        <f>IF(A565="","",IF(p=52,B564+7,IF(p=26,B564+14,IF(p=24,IF(MOD(A565,2)=0,EDATE(Paskola_SK!$D$8,A565/2),B564+14),IF(DAY(DATE(YEAR(Paskola_SK!$D$8),MONTH(Paskola_SK!$D$8)+(A565-1)*(12/p),DAY(Paskola_SK!$D$8)))&lt;&gt;DAY(Paskola_SK!$D$8),DATE(YEAR(Paskola_SK!$D$8),MONTH(Paskola_SK!$D$8)+A565*(12/p)+1,0),DATE(YEAR(Paskola_SK!$D$8),MONTH(Paskola_SK!$D$8)+A565*(12/p),DAY(Paskola_SK!$D$8)))))))</f>
        <v/>
      </c>
      <c r="C565" s="82" t="str">
        <f t="shared" si="24"/>
        <v/>
      </c>
      <c r="D565" s="82" t="str">
        <f t="shared" si="25"/>
        <v/>
      </c>
      <c r="E565" s="82" t="str">
        <f>IF(A565="","",A+SUM($D$2:D564))</f>
        <v/>
      </c>
      <c r="F565" s="82" t="str">
        <f>IF(A565="","",SUM(D$1:D565)+PV)</f>
        <v/>
      </c>
      <c r="G565" s="82" t="str">
        <f>IF(A565="","",IF(Paskola_SK!$D$9=Paskola_VP!$A$10,I564*( (1+rate)^(B565-B564)-1 ),I564*rate))</f>
        <v/>
      </c>
      <c r="H565" s="82" t="str">
        <f>IF(D565="","",SUM(G$1:G565))</f>
        <v/>
      </c>
      <c r="I565" s="82" t="str">
        <f t="shared" si="26"/>
        <v/>
      </c>
    </row>
    <row r="566" spans="1:9" x14ac:dyDescent="0.25">
      <c r="A566" s="84" t="str">
        <f>IF(I565="","",IF(A565&gt;=Paskola_SK!$D$7*p,"",A565+1))</f>
        <v/>
      </c>
      <c r="B566" s="83" t="str">
        <f>IF(A566="","",IF(p=52,B565+7,IF(p=26,B565+14,IF(p=24,IF(MOD(A566,2)=0,EDATE(Paskola_SK!$D$8,A566/2),B565+14),IF(DAY(DATE(YEAR(Paskola_SK!$D$8),MONTH(Paskola_SK!$D$8)+(A566-1)*(12/p),DAY(Paskola_SK!$D$8)))&lt;&gt;DAY(Paskola_SK!$D$8),DATE(YEAR(Paskola_SK!$D$8),MONTH(Paskola_SK!$D$8)+A566*(12/p)+1,0),DATE(YEAR(Paskola_SK!$D$8),MONTH(Paskola_SK!$D$8)+A566*(12/p),DAY(Paskola_SK!$D$8)))))))</f>
        <v/>
      </c>
      <c r="C566" s="82" t="str">
        <f t="shared" si="24"/>
        <v/>
      </c>
      <c r="D566" s="82" t="str">
        <f t="shared" si="25"/>
        <v/>
      </c>
      <c r="E566" s="82" t="str">
        <f>IF(A566="","",A+SUM($D$2:D565))</f>
        <v/>
      </c>
      <c r="F566" s="82" t="str">
        <f>IF(A566="","",SUM(D$1:D566)+PV)</f>
        <v/>
      </c>
      <c r="G566" s="82" t="str">
        <f>IF(A566="","",IF(Paskola_SK!$D$9=Paskola_VP!$A$10,I565*( (1+rate)^(B566-B565)-1 ),I565*rate))</f>
        <v/>
      </c>
      <c r="H566" s="82" t="str">
        <f>IF(D566="","",SUM(G$1:G566))</f>
        <v/>
      </c>
      <c r="I566" s="82" t="str">
        <f t="shared" si="26"/>
        <v/>
      </c>
    </row>
    <row r="567" spans="1:9" x14ac:dyDescent="0.25">
      <c r="A567" s="84" t="str">
        <f>IF(I566="","",IF(A566&gt;=Paskola_SK!$D$7*p,"",A566+1))</f>
        <v/>
      </c>
      <c r="B567" s="83" t="str">
        <f>IF(A567="","",IF(p=52,B566+7,IF(p=26,B566+14,IF(p=24,IF(MOD(A567,2)=0,EDATE(Paskola_SK!$D$8,A567/2),B566+14),IF(DAY(DATE(YEAR(Paskola_SK!$D$8),MONTH(Paskola_SK!$D$8)+(A567-1)*(12/p),DAY(Paskola_SK!$D$8)))&lt;&gt;DAY(Paskola_SK!$D$8),DATE(YEAR(Paskola_SK!$D$8),MONTH(Paskola_SK!$D$8)+A567*(12/p)+1,0),DATE(YEAR(Paskola_SK!$D$8),MONTH(Paskola_SK!$D$8)+A567*(12/p),DAY(Paskola_SK!$D$8)))))))</f>
        <v/>
      </c>
      <c r="C567" s="82" t="str">
        <f t="shared" si="24"/>
        <v/>
      </c>
      <c r="D567" s="82" t="str">
        <f t="shared" si="25"/>
        <v/>
      </c>
      <c r="E567" s="82" t="str">
        <f>IF(A567="","",A+SUM($D$2:D566))</f>
        <v/>
      </c>
      <c r="F567" s="82" t="str">
        <f>IF(A567="","",SUM(D$1:D567)+PV)</f>
        <v/>
      </c>
      <c r="G567" s="82" t="str">
        <f>IF(A567="","",IF(Paskola_SK!$D$9=Paskola_VP!$A$10,I566*( (1+rate)^(B567-B566)-1 ),I566*rate))</f>
        <v/>
      </c>
      <c r="H567" s="82" t="str">
        <f>IF(D567="","",SUM(G$1:G567))</f>
        <v/>
      </c>
      <c r="I567" s="82" t="str">
        <f t="shared" si="26"/>
        <v/>
      </c>
    </row>
    <row r="568" spans="1:9" x14ac:dyDescent="0.25">
      <c r="A568" s="84" t="str">
        <f>IF(I567="","",IF(A567&gt;=Paskola_SK!$D$7*p,"",A567+1))</f>
        <v/>
      </c>
      <c r="B568" s="83" t="str">
        <f>IF(A568="","",IF(p=52,B567+7,IF(p=26,B567+14,IF(p=24,IF(MOD(A568,2)=0,EDATE(Paskola_SK!$D$8,A568/2),B567+14),IF(DAY(DATE(YEAR(Paskola_SK!$D$8),MONTH(Paskola_SK!$D$8)+(A568-1)*(12/p),DAY(Paskola_SK!$D$8)))&lt;&gt;DAY(Paskola_SK!$D$8),DATE(YEAR(Paskola_SK!$D$8),MONTH(Paskola_SK!$D$8)+A568*(12/p)+1,0),DATE(YEAR(Paskola_SK!$D$8),MONTH(Paskola_SK!$D$8)+A568*(12/p),DAY(Paskola_SK!$D$8)))))))</f>
        <v/>
      </c>
      <c r="C568" s="82" t="str">
        <f t="shared" si="24"/>
        <v/>
      </c>
      <c r="D568" s="82" t="str">
        <f t="shared" si="25"/>
        <v/>
      </c>
      <c r="E568" s="82" t="str">
        <f>IF(A568="","",A+SUM($D$2:D567))</f>
        <v/>
      </c>
      <c r="F568" s="82" t="str">
        <f>IF(A568="","",SUM(D$1:D568)+PV)</f>
        <v/>
      </c>
      <c r="G568" s="82" t="str">
        <f>IF(A568="","",IF(Paskola_SK!$D$9=Paskola_VP!$A$10,I567*( (1+rate)^(B568-B567)-1 ),I567*rate))</f>
        <v/>
      </c>
      <c r="H568" s="82" t="str">
        <f>IF(D568="","",SUM(G$1:G568))</f>
        <v/>
      </c>
      <c r="I568" s="82" t="str">
        <f t="shared" si="26"/>
        <v/>
      </c>
    </row>
    <row r="569" spans="1:9" x14ac:dyDescent="0.25">
      <c r="A569" s="84" t="str">
        <f>IF(I568="","",IF(A568&gt;=Paskola_SK!$D$7*p,"",A568+1))</f>
        <v/>
      </c>
      <c r="B569" s="83" t="str">
        <f>IF(A569="","",IF(p=52,B568+7,IF(p=26,B568+14,IF(p=24,IF(MOD(A569,2)=0,EDATE(Paskola_SK!$D$8,A569/2),B568+14),IF(DAY(DATE(YEAR(Paskola_SK!$D$8),MONTH(Paskola_SK!$D$8)+(A569-1)*(12/p),DAY(Paskola_SK!$D$8)))&lt;&gt;DAY(Paskola_SK!$D$8),DATE(YEAR(Paskola_SK!$D$8),MONTH(Paskola_SK!$D$8)+A569*(12/p)+1,0),DATE(YEAR(Paskola_SK!$D$8),MONTH(Paskola_SK!$D$8)+A569*(12/p),DAY(Paskola_SK!$D$8)))))))</f>
        <v/>
      </c>
      <c r="C569" s="82" t="str">
        <f t="shared" si="24"/>
        <v/>
      </c>
      <c r="D569" s="82" t="str">
        <f t="shared" si="25"/>
        <v/>
      </c>
      <c r="E569" s="82" t="str">
        <f>IF(A569="","",A+SUM($D$2:D568))</f>
        <v/>
      </c>
      <c r="F569" s="82" t="str">
        <f>IF(A569="","",SUM(D$1:D569)+PV)</f>
        <v/>
      </c>
      <c r="G569" s="82" t="str">
        <f>IF(A569="","",IF(Paskola_SK!$D$9=Paskola_VP!$A$10,I568*( (1+rate)^(B569-B568)-1 ),I568*rate))</f>
        <v/>
      </c>
      <c r="H569" s="82" t="str">
        <f>IF(D569="","",SUM(G$1:G569))</f>
        <v/>
      </c>
      <c r="I569" s="82" t="str">
        <f t="shared" si="26"/>
        <v/>
      </c>
    </row>
    <row r="570" spans="1:9" x14ac:dyDescent="0.25">
      <c r="A570" s="84" t="str">
        <f>IF(I569="","",IF(A569&gt;=Paskola_SK!$D$7*p,"",A569+1))</f>
        <v/>
      </c>
      <c r="B570" s="83" t="str">
        <f>IF(A570="","",IF(p=52,B569+7,IF(p=26,B569+14,IF(p=24,IF(MOD(A570,2)=0,EDATE(Paskola_SK!$D$8,A570/2),B569+14),IF(DAY(DATE(YEAR(Paskola_SK!$D$8),MONTH(Paskola_SK!$D$8)+(A570-1)*(12/p),DAY(Paskola_SK!$D$8)))&lt;&gt;DAY(Paskola_SK!$D$8),DATE(YEAR(Paskola_SK!$D$8),MONTH(Paskola_SK!$D$8)+A570*(12/p)+1,0),DATE(YEAR(Paskola_SK!$D$8),MONTH(Paskola_SK!$D$8)+A570*(12/p),DAY(Paskola_SK!$D$8)))))))</f>
        <v/>
      </c>
      <c r="C570" s="82" t="str">
        <f t="shared" si="24"/>
        <v/>
      </c>
      <c r="D570" s="82" t="str">
        <f t="shared" si="25"/>
        <v/>
      </c>
      <c r="E570" s="82" t="str">
        <f>IF(A570="","",A+SUM($D$2:D569))</f>
        <v/>
      </c>
      <c r="F570" s="82" t="str">
        <f>IF(A570="","",SUM(D$1:D570)+PV)</f>
        <v/>
      </c>
      <c r="G570" s="82" t="str">
        <f>IF(A570="","",IF(Paskola_SK!$D$9=Paskola_VP!$A$10,I569*( (1+rate)^(B570-B569)-1 ),I569*rate))</f>
        <v/>
      </c>
      <c r="H570" s="82" t="str">
        <f>IF(D570="","",SUM(G$1:G570))</f>
        <v/>
      </c>
      <c r="I570" s="82" t="str">
        <f t="shared" si="26"/>
        <v/>
      </c>
    </row>
    <row r="571" spans="1:9" x14ac:dyDescent="0.25">
      <c r="A571" s="84" t="str">
        <f>IF(I570="","",IF(A570&gt;=Paskola_SK!$D$7*p,"",A570+1))</f>
        <v/>
      </c>
      <c r="B571" s="83" t="str">
        <f>IF(A571="","",IF(p=52,B570+7,IF(p=26,B570+14,IF(p=24,IF(MOD(A571,2)=0,EDATE(Paskola_SK!$D$8,A571/2),B570+14),IF(DAY(DATE(YEAR(Paskola_SK!$D$8),MONTH(Paskola_SK!$D$8)+(A571-1)*(12/p),DAY(Paskola_SK!$D$8)))&lt;&gt;DAY(Paskola_SK!$D$8),DATE(YEAR(Paskola_SK!$D$8),MONTH(Paskola_SK!$D$8)+A571*(12/p)+1,0),DATE(YEAR(Paskola_SK!$D$8),MONTH(Paskola_SK!$D$8)+A571*(12/p),DAY(Paskola_SK!$D$8)))))))</f>
        <v/>
      </c>
      <c r="C571" s="82" t="str">
        <f t="shared" si="24"/>
        <v/>
      </c>
      <c r="D571" s="82" t="str">
        <f t="shared" si="25"/>
        <v/>
      </c>
      <c r="E571" s="82" t="str">
        <f>IF(A571="","",A+SUM($D$2:D570))</f>
        <v/>
      </c>
      <c r="F571" s="82" t="str">
        <f>IF(A571="","",SUM(D$1:D571)+PV)</f>
        <v/>
      </c>
      <c r="G571" s="82" t="str">
        <f>IF(A571="","",IF(Paskola_SK!$D$9=Paskola_VP!$A$10,I570*( (1+rate)^(B571-B570)-1 ),I570*rate))</f>
        <v/>
      </c>
      <c r="H571" s="82" t="str">
        <f>IF(D571="","",SUM(G$1:G571))</f>
        <v/>
      </c>
      <c r="I571" s="82" t="str">
        <f t="shared" si="26"/>
        <v/>
      </c>
    </row>
    <row r="572" spans="1:9" x14ac:dyDescent="0.25">
      <c r="A572" s="84" t="str">
        <f>IF(I571="","",IF(A571&gt;=Paskola_SK!$D$7*p,"",A571+1))</f>
        <v/>
      </c>
      <c r="B572" s="83" t="str">
        <f>IF(A572="","",IF(p=52,B571+7,IF(p=26,B571+14,IF(p=24,IF(MOD(A572,2)=0,EDATE(Paskola_SK!$D$8,A572/2),B571+14),IF(DAY(DATE(YEAR(Paskola_SK!$D$8),MONTH(Paskola_SK!$D$8)+(A572-1)*(12/p),DAY(Paskola_SK!$D$8)))&lt;&gt;DAY(Paskola_SK!$D$8),DATE(YEAR(Paskola_SK!$D$8),MONTH(Paskola_SK!$D$8)+A572*(12/p)+1,0),DATE(YEAR(Paskola_SK!$D$8),MONTH(Paskola_SK!$D$8)+A572*(12/p),DAY(Paskola_SK!$D$8)))))))</f>
        <v/>
      </c>
      <c r="C572" s="82" t="str">
        <f t="shared" si="24"/>
        <v/>
      </c>
      <c r="D572" s="82" t="str">
        <f t="shared" si="25"/>
        <v/>
      </c>
      <c r="E572" s="82" t="str">
        <f>IF(A572="","",A+SUM($D$2:D571))</f>
        <v/>
      </c>
      <c r="F572" s="82" t="str">
        <f>IF(A572="","",SUM(D$1:D572)+PV)</f>
        <v/>
      </c>
      <c r="G572" s="82" t="str">
        <f>IF(A572="","",IF(Paskola_SK!$D$9=Paskola_VP!$A$10,I571*( (1+rate)^(B572-B571)-1 ),I571*rate))</f>
        <v/>
      </c>
      <c r="H572" s="82" t="str">
        <f>IF(D572="","",SUM(G$1:G572))</f>
        <v/>
      </c>
      <c r="I572" s="82" t="str">
        <f t="shared" si="26"/>
        <v/>
      </c>
    </row>
    <row r="573" spans="1:9" x14ac:dyDescent="0.25">
      <c r="A573" s="84" t="str">
        <f>IF(I572="","",IF(A572&gt;=Paskola_SK!$D$7*p,"",A572+1))</f>
        <v/>
      </c>
      <c r="B573" s="83" t="str">
        <f>IF(A573="","",IF(p=52,B572+7,IF(p=26,B572+14,IF(p=24,IF(MOD(A573,2)=0,EDATE(Paskola_SK!$D$8,A573/2),B572+14),IF(DAY(DATE(YEAR(Paskola_SK!$D$8),MONTH(Paskola_SK!$D$8)+(A573-1)*(12/p),DAY(Paskola_SK!$D$8)))&lt;&gt;DAY(Paskola_SK!$D$8),DATE(YEAR(Paskola_SK!$D$8),MONTH(Paskola_SK!$D$8)+A573*(12/p)+1,0),DATE(YEAR(Paskola_SK!$D$8),MONTH(Paskola_SK!$D$8)+A573*(12/p),DAY(Paskola_SK!$D$8)))))))</f>
        <v/>
      </c>
      <c r="C573" s="82" t="str">
        <f t="shared" si="24"/>
        <v/>
      </c>
      <c r="D573" s="82" t="str">
        <f t="shared" si="25"/>
        <v/>
      </c>
      <c r="E573" s="82" t="str">
        <f>IF(A573="","",A+SUM($D$2:D572))</f>
        <v/>
      </c>
      <c r="F573" s="82" t="str">
        <f>IF(A573="","",SUM(D$1:D573)+PV)</f>
        <v/>
      </c>
      <c r="G573" s="82" t="str">
        <f>IF(A573="","",IF(Paskola_SK!$D$9=Paskola_VP!$A$10,I572*( (1+rate)^(B573-B572)-1 ),I572*rate))</f>
        <v/>
      </c>
      <c r="H573" s="82" t="str">
        <f>IF(D573="","",SUM(G$1:G573))</f>
        <v/>
      </c>
      <c r="I573" s="82" t="str">
        <f t="shared" si="26"/>
        <v/>
      </c>
    </row>
    <row r="574" spans="1:9" x14ac:dyDescent="0.25">
      <c r="A574" s="84" t="str">
        <f>IF(I573="","",IF(A573&gt;=Paskola_SK!$D$7*p,"",A573+1))</f>
        <v/>
      </c>
      <c r="B574" s="83" t="str">
        <f>IF(A574="","",IF(p=52,B573+7,IF(p=26,B573+14,IF(p=24,IF(MOD(A574,2)=0,EDATE(Paskola_SK!$D$8,A574/2),B573+14),IF(DAY(DATE(YEAR(Paskola_SK!$D$8),MONTH(Paskola_SK!$D$8)+(A574-1)*(12/p),DAY(Paskola_SK!$D$8)))&lt;&gt;DAY(Paskola_SK!$D$8),DATE(YEAR(Paskola_SK!$D$8),MONTH(Paskola_SK!$D$8)+A574*(12/p)+1,0),DATE(YEAR(Paskola_SK!$D$8),MONTH(Paskola_SK!$D$8)+A574*(12/p),DAY(Paskola_SK!$D$8)))))))</f>
        <v/>
      </c>
      <c r="C574" s="82" t="str">
        <f t="shared" si="24"/>
        <v/>
      </c>
      <c r="D574" s="82" t="str">
        <f t="shared" si="25"/>
        <v/>
      </c>
      <c r="E574" s="82" t="str">
        <f>IF(A574="","",A+SUM($D$2:D573))</f>
        <v/>
      </c>
      <c r="F574" s="82" t="str">
        <f>IF(A574="","",SUM(D$1:D574)+PV)</f>
        <v/>
      </c>
      <c r="G574" s="82" t="str">
        <f>IF(A574="","",IF(Paskola_SK!$D$9=Paskola_VP!$A$10,I573*( (1+rate)^(B574-B573)-1 ),I573*rate))</f>
        <v/>
      </c>
      <c r="H574" s="82" t="str">
        <f>IF(D574="","",SUM(G$1:G574))</f>
        <v/>
      </c>
      <c r="I574" s="82" t="str">
        <f t="shared" si="26"/>
        <v/>
      </c>
    </row>
    <row r="575" spans="1:9" x14ac:dyDescent="0.25">
      <c r="A575" s="84" t="str">
        <f>IF(I574="","",IF(A574&gt;=Paskola_SK!$D$7*p,"",A574+1))</f>
        <v/>
      </c>
      <c r="B575" s="83" t="str">
        <f>IF(A575="","",IF(p=52,B574+7,IF(p=26,B574+14,IF(p=24,IF(MOD(A575,2)=0,EDATE(Paskola_SK!$D$8,A575/2),B574+14),IF(DAY(DATE(YEAR(Paskola_SK!$D$8),MONTH(Paskola_SK!$D$8)+(A575-1)*(12/p),DAY(Paskola_SK!$D$8)))&lt;&gt;DAY(Paskola_SK!$D$8),DATE(YEAR(Paskola_SK!$D$8),MONTH(Paskola_SK!$D$8)+A575*(12/p)+1,0),DATE(YEAR(Paskola_SK!$D$8),MONTH(Paskola_SK!$D$8)+A575*(12/p),DAY(Paskola_SK!$D$8)))))))</f>
        <v/>
      </c>
      <c r="C575" s="82" t="str">
        <f t="shared" si="24"/>
        <v/>
      </c>
      <c r="D575" s="82" t="str">
        <f t="shared" si="25"/>
        <v/>
      </c>
      <c r="E575" s="82" t="str">
        <f>IF(A575="","",A+SUM($D$2:D574))</f>
        <v/>
      </c>
      <c r="F575" s="82" t="str">
        <f>IF(A575="","",SUM(D$1:D575)+PV)</f>
        <v/>
      </c>
      <c r="G575" s="82" t="str">
        <f>IF(A575="","",IF(Paskola_SK!$D$9=Paskola_VP!$A$10,I574*( (1+rate)^(B575-B574)-1 ),I574*rate))</f>
        <v/>
      </c>
      <c r="H575" s="82" t="str">
        <f>IF(D575="","",SUM(G$1:G575))</f>
        <v/>
      </c>
      <c r="I575" s="82" t="str">
        <f t="shared" si="26"/>
        <v/>
      </c>
    </row>
    <row r="576" spans="1:9" x14ac:dyDescent="0.25">
      <c r="A576" s="84" t="str">
        <f>IF(I575="","",IF(A575&gt;=Paskola_SK!$D$7*p,"",A575+1))</f>
        <v/>
      </c>
      <c r="B576" s="83" t="str">
        <f>IF(A576="","",IF(p=52,B575+7,IF(p=26,B575+14,IF(p=24,IF(MOD(A576,2)=0,EDATE(Paskola_SK!$D$8,A576/2),B575+14),IF(DAY(DATE(YEAR(Paskola_SK!$D$8),MONTH(Paskola_SK!$D$8)+(A576-1)*(12/p),DAY(Paskola_SK!$D$8)))&lt;&gt;DAY(Paskola_SK!$D$8),DATE(YEAR(Paskola_SK!$D$8),MONTH(Paskola_SK!$D$8)+A576*(12/p)+1,0),DATE(YEAR(Paskola_SK!$D$8),MONTH(Paskola_SK!$D$8)+A576*(12/p),DAY(Paskola_SK!$D$8)))))))</f>
        <v/>
      </c>
      <c r="C576" s="82" t="str">
        <f t="shared" si="24"/>
        <v/>
      </c>
      <c r="D576" s="82" t="str">
        <f t="shared" si="25"/>
        <v/>
      </c>
      <c r="E576" s="82" t="str">
        <f>IF(A576="","",A+SUM($D$2:D575))</f>
        <v/>
      </c>
      <c r="F576" s="82" t="str">
        <f>IF(A576="","",SUM(D$1:D576)+PV)</f>
        <v/>
      </c>
      <c r="G576" s="82" t="str">
        <f>IF(A576="","",IF(Paskola_SK!$D$9=Paskola_VP!$A$10,I575*( (1+rate)^(B576-B575)-1 ),I575*rate))</f>
        <v/>
      </c>
      <c r="H576" s="82" t="str">
        <f>IF(D576="","",SUM(G$1:G576))</f>
        <v/>
      </c>
      <c r="I576" s="82" t="str">
        <f t="shared" si="26"/>
        <v/>
      </c>
    </row>
    <row r="577" spans="1:9" x14ac:dyDescent="0.25">
      <c r="A577" s="84" t="str">
        <f>IF(I576="","",IF(A576&gt;=Paskola_SK!$D$7*p,"",A576+1))</f>
        <v/>
      </c>
      <c r="B577" s="83" t="str">
        <f>IF(A577="","",IF(p=52,B576+7,IF(p=26,B576+14,IF(p=24,IF(MOD(A577,2)=0,EDATE(Paskola_SK!$D$8,A577/2),B576+14),IF(DAY(DATE(YEAR(Paskola_SK!$D$8),MONTH(Paskola_SK!$D$8)+(A577-1)*(12/p),DAY(Paskola_SK!$D$8)))&lt;&gt;DAY(Paskola_SK!$D$8),DATE(YEAR(Paskola_SK!$D$8),MONTH(Paskola_SK!$D$8)+A577*(12/p)+1,0),DATE(YEAR(Paskola_SK!$D$8),MONTH(Paskola_SK!$D$8)+A577*(12/p),DAY(Paskola_SK!$D$8)))))))</f>
        <v/>
      </c>
      <c r="C577" s="82" t="str">
        <f t="shared" si="24"/>
        <v/>
      </c>
      <c r="D577" s="82" t="str">
        <f t="shared" si="25"/>
        <v/>
      </c>
      <c r="E577" s="82" t="str">
        <f>IF(A577="","",A+SUM($D$2:D576))</f>
        <v/>
      </c>
      <c r="F577" s="82" t="str">
        <f>IF(A577="","",SUM(D$1:D577)+PV)</f>
        <v/>
      </c>
      <c r="G577" s="82" t="str">
        <f>IF(A577="","",IF(Paskola_SK!$D$9=Paskola_VP!$A$10,I576*( (1+rate)^(B577-B576)-1 ),I576*rate))</f>
        <v/>
      </c>
      <c r="H577" s="82" t="str">
        <f>IF(D577="","",SUM(G$1:G577))</f>
        <v/>
      </c>
      <c r="I577" s="82" t="str">
        <f t="shared" si="26"/>
        <v/>
      </c>
    </row>
    <row r="578" spans="1:9" x14ac:dyDescent="0.25">
      <c r="A578" s="84" t="str">
        <f>IF(I577="","",IF(A577&gt;=Paskola_SK!$D$7*p,"",A577+1))</f>
        <v/>
      </c>
      <c r="B578" s="83" t="str">
        <f>IF(A578="","",IF(p=52,B577+7,IF(p=26,B577+14,IF(p=24,IF(MOD(A578,2)=0,EDATE(Paskola_SK!$D$8,A578/2),B577+14),IF(DAY(DATE(YEAR(Paskola_SK!$D$8),MONTH(Paskola_SK!$D$8)+(A578-1)*(12/p),DAY(Paskola_SK!$D$8)))&lt;&gt;DAY(Paskola_SK!$D$8),DATE(YEAR(Paskola_SK!$D$8),MONTH(Paskola_SK!$D$8)+A578*(12/p)+1,0),DATE(YEAR(Paskola_SK!$D$8),MONTH(Paskola_SK!$D$8)+A578*(12/p),DAY(Paskola_SK!$D$8)))))))</f>
        <v/>
      </c>
      <c r="C578" s="82" t="str">
        <f t="shared" ref="C578:C641" si="27">IF(A578="","",PV)</f>
        <v/>
      </c>
      <c r="D578" s="82" t="str">
        <f t="shared" si="25"/>
        <v/>
      </c>
      <c r="E578" s="82" t="str">
        <f>IF(A578="","",A+SUM($D$2:D577))</f>
        <v/>
      </c>
      <c r="F578" s="82" t="str">
        <f>IF(A578="","",SUM(D$1:D578)+PV)</f>
        <v/>
      </c>
      <c r="G578" s="82" t="str">
        <f>IF(A578="","",IF(Paskola_SK!$D$9=Paskola_VP!$A$10,I577*( (1+rate)^(B578-B577)-1 ),I577*rate))</f>
        <v/>
      </c>
      <c r="H578" s="82" t="str">
        <f>IF(D578="","",SUM(G$1:G578))</f>
        <v/>
      </c>
      <c r="I578" s="82" t="str">
        <f t="shared" si="26"/>
        <v/>
      </c>
    </row>
    <row r="579" spans="1:9" x14ac:dyDescent="0.25">
      <c r="A579" s="84" t="str">
        <f>IF(I578="","",IF(A578&gt;=Paskola_SK!$D$7*p,"",A578+1))</f>
        <v/>
      </c>
      <c r="B579" s="83" t="str">
        <f>IF(A579="","",IF(p=52,B578+7,IF(p=26,B578+14,IF(p=24,IF(MOD(A579,2)=0,EDATE(Paskola_SK!$D$8,A579/2),B578+14),IF(DAY(DATE(YEAR(Paskola_SK!$D$8),MONTH(Paskola_SK!$D$8)+(A579-1)*(12/p),DAY(Paskola_SK!$D$8)))&lt;&gt;DAY(Paskola_SK!$D$8),DATE(YEAR(Paskola_SK!$D$8),MONTH(Paskola_SK!$D$8)+A579*(12/p)+1,0),DATE(YEAR(Paskola_SK!$D$8),MONTH(Paskola_SK!$D$8)+A579*(12/p),DAY(Paskola_SK!$D$8)))))))</f>
        <v/>
      </c>
      <c r="C579" s="82" t="str">
        <f t="shared" si="27"/>
        <v/>
      </c>
      <c r="D579" s="82" t="str">
        <f t="shared" ref="D579:D642" si="28">IF(A579="","",A)</f>
        <v/>
      </c>
      <c r="E579" s="82" t="str">
        <f>IF(A579="","",A+SUM($D$2:D578))</f>
        <v/>
      </c>
      <c r="F579" s="82" t="str">
        <f>IF(A579="","",SUM(D$1:D579)+PV)</f>
        <v/>
      </c>
      <c r="G579" s="82" t="str">
        <f>IF(A579="","",IF(Paskola_SK!$D$9=Paskola_VP!$A$10,I578*( (1+rate)^(B579-B578)-1 ),I578*rate))</f>
        <v/>
      </c>
      <c r="H579" s="82" t="str">
        <f>IF(D579="","",SUM(G$1:G579))</f>
        <v/>
      </c>
      <c r="I579" s="82" t="str">
        <f t="shared" ref="I579:I642" si="29">IF(A579="","",I578+G579+D579)</f>
        <v/>
      </c>
    </row>
    <row r="580" spans="1:9" x14ac:dyDescent="0.25">
      <c r="A580" s="84" t="str">
        <f>IF(I579="","",IF(A579&gt;=Paskola_SK!$D$7*p,"",A579+1))</f>
        <v/>
      </c>
      <c r="B580" s="83" t="str">
        <f>IF(A580="","",IF(p=52,B579+7,IF(p=26,B579+14,IF(p=24,IF(MOD(A580,2)=0,EDATE(Paskola_SK!$D$8,A580/2),B579+14),IF(DAY(DATE(YEAR(Paskola_SK!$D$8),MONTH(Paskola_SK!$D$8)+(A580-1)*(12/p),DAY(Paskola_SK!$D$8)))&lt;&gt;DAY(Paskola_SK!$D$8),DATE(YEAR(Paskola_SK!$D$8),MONTH(Paskola_SK!$D$8)+A580*(12/p)+1,0),DATE(YEAR(Paskola_SK!$D$8),MONTH(Paskola_SK!$D$8)+A580*(12/p),DAY(Paskola_SK!$D$8)))))))</f>
        <v/>
      </c>
      <c r="C580" s="82" t="str">
        <f t="shared" si="27"/>
        <v/>
      </c>
      <c r="D580" s="82" t="str">
        <f t="shared" si="28"/>
        <v/>
      </c>
      <c r="E580" s="82" t="str">
        <f>IF(A580="","",A+SUM($D$2:D579))</f>
        <v/>
      </c>
      <c r="F580" s="82" t="str">
        <f>IF(A580="","",SUM(D$1:D580)+PV)</f>
        <v/>
      </c>
      <c r="G580" s="82" t="str">
        <f>IF(A580="","",IF(Paskola_SK!$D$9=Paskola_VP!$A$10,I579*( (1+rate)^(B580-B579)-1 ),I579*rate))</f>
        <v/>
      </c>
      <c r="H580" s="82" t="str">
        <f>IF(D580="","",SUM(G$1:G580))</f>
        <v/>
      </c>
      <c r="I580" s="82" t="str">
        <f t="shared" si="29"/>
        <v/>
      </c>
    </row>
    <row r="581" spans="1:9" x14ac:dyDescent="0.25">
      <c r="A581" s="84" t="str">
        <f>IF(I580="","",IF(A580&gt;=Paskola_SK!$D$7*p,"",A580+1))</f>
        <v/>
      </c>
      <c r="B581" s="83" t="str">
        <f>IF(A581="","",IF(p=52,B580+7,IF(p=26,B580+14,IF(p=24,IF(MOD(A581,2)=0,EDATE(Paskola_SK!$D$8,A581/2),B580+14),IF(DAY(DATE(YEAR(Paskola_SK!$D$8),MONTH(Paskola_SK!$D$8)+(A581-1)*(12/p),DAY(Paskola_SK!$D$8)))&lt;&gt;DAY(Paskola_SK!$D$8),DATE(YEAR(Paskola_SK!$D$8),MONTH(Paskola_SK!$D$8)+A581*(12/p)+1,0),DATE(YEAR(Paskola_SK!$D$8),MONTH(Paskola_SK!$D$8)+A581*(12/p),DAY(Paskola_SK!$D$8)))))))</f>
        <v/>
      </c>
      <c r="C581" s="82" t="str">
        <f t="shared" si="27"/>
        <v/>
      </c>
      <c r="D581" s="82" t="str">
        <f t="shared" si="28"/>
        <v/>
      </c>
      <c r="E581" s="82" t="str">
        <f>IF(A581="","",A+SUM($D$2:D580))</f>
        <v/>
      </c>
      <c r="F581" s="82" t="str">
        <f>IF(A581="","",SUM(D$1:D581)+PV)</f>
        <v/>
      </c>
      <c r="G581" s="82" t="str">
        <f>IF(A581="","",IF(Paskola_SK!$D$9=Paskola_VP!$A$10,I580*( (1+rate)^(B581-B580)-1 ),I580*rate))</f>
        <v/>
      </c>
      <c r="H581" s="82" t="str">
        <f>IF(D581="","",SUM(G$1:G581))</f>
        <v/>
      </c>
      <c r="I581" s="82" t="str">
        <f t="shared" si="29"/>
        <v/>
      </c>
    </row>
    <row r="582" spans="1:9" x14ac:dyDescent="0.25">
      <c r="A582" s="84" t="str">
        <f>IF(I581="","",IF(A581&gt;=Paskola_SK!$D$7*p,"",A581+1))</f>
        <v/>
      </c>
      <c r="B582" s="83" t="str">
        <f>IF(A582="","",IF(p=52,B581+7,IF(p=26,B581+14,IF(p=24,IF(MOD(A582,2)=0,EDATE(Paskola_SK!$D$8,A582/2),B581+14),IF(DAY(DATE(YEAR(Paskola_SK!$D$8),MONTH(Paskola_SK!$D$8)+(A582-1)*(12/p),DAY(Paskola_SK!$D$8)))&lt;&gt;DAY(Paskola_SK!$D$8),DATE(YEAR(Paskola_SK!$D$8),MONTH(Paskola_SK!$D$8)+A582*(12/p)+1,0),DATE(YEAR(Paskola_SK!$D$8),MONTH(Paskola_SK!$D$8)+A582*(12/p),DAY(Paskola_SK!$D$8)))))))</f>
        <v/>
      </c>
      <c r="C582" s="82" t="str">
        <f t="shared" si="27"/>
        <v/>
      </c>
      <c r="D582" s="82" t="str">
        <f t="shared" si="28"/>
        <v/>
      </c>
      <c r="E582" s="82" t="str">
        <f>IF(A582="","",A+SUM($D$2:D581))</f>
        <v/>
      </c>
      <c r="F582" s="82" t="str">
        <f>IF(A582="","",SUM(D$1:D582)+PV)</f>
        <v/>
      </c>
      <c r="G582" s="82" t="str">
        <f>IF(A582="","",IF(Paskola_SK!$D$9=Paskola_VP!$A$10,I581*( (1+rate)^(B582-B581)-1 ),I581*rate))</f>
        <v/>
      </c>
      <c r="H582" s="82" t="str">
        <f>IF(D582="","",SUM(G$1:G582))</f>
        <v/>
      </c>
      <c r="I582" s="82" t="str">
        <f t="shared" si="29"/>
        <v/>
      </c>
    </row>
    <row r="583" spans="1:9" x14ac:dyDescent="0.25">
      <c r="A583" s="84" t="str">
        <f>IF(I582="","",IF(A582&gt;=Paskola_SK!$D$7*p,"",A582+1))</f>
        <v/>
      </c>
      <c r="B583" s="83" t="str">
        <f>IF(A583="","",IF(p=52,B582+7,IF(p=26,B582+14,IF(p=24,IF(MOD(A583,2)=0,EDATE(Paskola_SK!$D$8,A583/2),B582+14),IF(DAY(DATE(YEAR(Paskola_SK!$D$8),MONTH(Paskola_SK!$D$8)+(A583-1)*(12/p),DAY(Paskola_SK!$D$8)))&lt;&gt;DAY(Paskola_SK!$D$8),DATE(YEAR(Paskola_SK!$D$8),MONTH(Paskola_SK!$D$8)+A583*(12/p)+1,0),DATE(YEAR(Paskola_SK!$D$8),MONTH(Paskola_SK!$D$8)+A583*(12/p),DAY(Paskola_SK!$D$8)))))))</f>
        <v/>
      </c>
      <c r="C583" s="82" t="str">
        <f t="shared" si="27"/>
        <v/>
      </c>
      <c r="D583" s="82" t="str">
        <f t="shared" si="28"/>
        <v/>
      </c>
      <c r="E583" s="82" t="str">
        <f>IF(A583="","",A+SUM($D$2:D582))</f>
        <v/>
      </c>
      <c r="F583" s="82" t="str">
        <f>IF(A583="","",SUM(D$1:D583)+PV)</f>
        <v/>
      </c>
      <c r="G583" s="82" t="str">
        <f>IF(A583="","",IF(Paskola_SK!$D$9=Paskola_VP!$A$10,I582*( (1+rate)^(B583-B582)-1 ),I582*rate))</f>
        <v/>
      </c>
      <c r="H583" s="82" t="str">
        <f>IF(D583="","",SUM(G$1:G583))</f>
        <v/>
      </c>
      <c r="I583" s="82" t="str">
        <f t="shared" si="29"/>
        <v/>
      </c>
    </row>
    <row r="584" spans="1:9" x14ac:dyDescent="0.25">
      <c r="A584" s="84" t="str">
        <f>IF(I583="","",IF(A583&gt;=Paskola_SK!$D$7*p,"",A583+1))</f>
        <v/>
      </c>
      <c r="B584" s="83" t="str">
        <f>IF(A584="","",IF(p=52,B583+7,IF(p=26,B583+14,IF(p=24,IF(MOD(A584,2)=0,EDATE(Paskola_SK!$D$8,A584/2),B583+14),IF(DAY(DATE(YEAR(Paskola_SK!$D$8),MONTH(Paskola_SK!$D$8)+(A584-1)*(12/p),DAY(Paskola_SK!$D$8)))&lt;&gt;DAY(Paskola_SK!$D$8),DATE(YEAR(Paskola_SK!$D$8),MONTH(Paskola_SK!$D$8)+A584*(12/p)+1,0),DATE(YEAR(Paskola_SK!$D$8),MONTH(Paskola_SK!$D$8)+A584*(12/p),DAY(Paskola_SK!$D$8)))))))</f>
        <v/>
      </c>
      <c r="C584" s="82" t="str">
        <f t="shared" si="27"/>
        <v/>
      </c>
      <c r="D584" s="82" t="str">
        <f t="shared" si="28"/>
        <v/>
      </c>
      <c r="E584" s="82" t="str">
        <f>IF(A584="","",A+SUM($D$2:D583))</f>
        <v/>
      </c>
      <c r="F584" s="82" t="str">
        <f>IF(A584="","",SUM(D$1:D584)+PV)</f>
        <v/>
      </c>
      <c r="G584" s="82" t="str">
        <f>IF(A584="","",IF(Paskola_SK!$D$9=Paskola_VP!$A$10,I583*( (1+rate)^(B584-B583)-1 ),I583*rate))</f>
        <v/>
      </c>
      <c r="H584" s="82" t="str">
        <f>IF(D584="","",SUM(G$1:G584))</f>
        <v/>
      </c>
      <c r="I584" s="82" t="str">
        <f t="shared" si="29"/>
        <v/>
      </c>
    </row>
    <row r="585" spans="1:9" x14ac:dyDescent="0.25">
      <c r="A585" s="84" t="str">
        <f>IF(I584="","",IF(A584&gt;=Paskola_SK!$D$7*p,"",A584+1))</f>
        <v/>
      </c>
      <c r="B585" s="83" t="str">
        <f>IF(A585="","",IF(p=52,B584+7,IF(p=26,B584+14,IF(p=24,IF(MOD(A585,2)=0,EDATE(Paskola_SK!$D$8,A585/2),B584+14),IF(DAY(DATE(YEAR(Paskola_SK!$D$8),MONTH(Paskola_SK!$D$8)+(A585-1)*(12/p),DAY(Paskola_SK!$D$8)))&lt;&gt;DAY(Paskola_SK!$D$8),DATE(YEAR(Paskola_SK!$D$8),MONTH(Paskola_SK!$D$8)+A585*(12/p)+1,0),DATE(YEAR(Paskola_SK!$D$8),MONTH(Paskola_SK!$D$8)+A585*(12/p),DAY(Paskola_SK!$D$8)))))))</f>
        <v/>
      </c>
      <c r="C585" s="82" t="str">
        <f t="shared" si="27"/>
        <v/>
      </c>
      <c r="D585" s="82" t="str">
        <f t="shared" si="28"/>
        <v/>
      </c>
      <c r="E585" s="82" t="str">
        <f>IF(A585="","",A+SUM($D$2:D584))</f>
        <v/>
      </c>
      <c r="F585" s="82" t="str">
        <f>IF(A585="","",SUM(D$1:D585)+PV)</f>
        <v/>
      </c>
      <c r="G585" s="82" t="str">
        <f>IF(A585="","",IF(Paskola_SK!$D$9=Paskola_VP!$A$10,I584*( (1+rate)^(B585-B584)-1 ),I584*rate))</f>
        <v/>
      </c>
      <c r="H585" s="82" t="str">
        <f>IF(D585="","",SUM(G$1:G585))</f>
        <v/>
      </c>
      <c r="I585" s="82" t="str">
        <f t="shared" si="29"/>
        <v/>
      </c>
    </row>
    <row r="586" spans="1:9" x14ac:dyDescent="0.25">
      <c r="A586" s="84" t="str">
        <f>IF(I585="","",IF(A585&gt;=Paskola_SK!$D$7*p,"",A585+1))</f>
        <v/>
      </c>
      <c r="B586" s="83" t="str">
        <f>IF(A586="","",IF(p=52,B585+7,IF(p=26,B585+14,IF(p=24,IF(MOD(A586,2)=0,EDATE(Paskola_SK!$D$8,A586/2),B585+14),IF(DAY(DATE(YEAR(Paskola_SK!$D$8),MONTH(Paskola_SK!$D$8)+(A586-1)*(12/p),DAY(Paskola_SK!$D$8)))&lt;&gt;DAY(Paskola_SK!$D$8),DATE(YEAR(Paskola_SK!$D$8),MONTH(Paskola_SK!$D$8)+A586*(12/p)+1,0),DATE(YEAR(Paskola_SK!$D$8),MONTH(Paskola_SK!$D$8)+A586*(12/p),DAY(Paskola_SK!$D$8)))))))</f>
        <v/>
      </c>
      <c r="C586" s="82" t="str">
        <f t="shared" si="27"/>
        <v/>
      </c>
      <c r="D586" s="82" t="str">
        <f t="shared" si="28"/>
        <v/>
      </c>
      <c r="E586" s="82" t="str">
        <f>IF(A586="","",A+SUM($D$2:D585))</f>
        <v/>
      </c>
      <c r="F586" s="82" t="str">
        <f>IF(A586="","",SUM(D$1:D586)+PV)</f>
        <v/>
      </c>
      <c r="G586" s="82" t="str">
        <f>IF(A586="","",IF(Paskola_SK!$D$9=Paskola_VP!$A$10,I585*( (1+rate)^(B586-B585)-1 ),I585*rate))</f>
        <v/>
      </c>
      <c r="H586" s="82" t="str">
        <f>IF(D586="","",SUM(G$1:G586))</f>
        <v/>
      </c>
      <c r="I586" s="82" t="str">
        <f t="shared" si="29"/>
        <v/>
      </c>
    </row>
    <row r="587" spans="1:9" x14ac:dyDescent="0.25">
      <c r="A587" s="84" t="str">
        <f>IF(I586="","",IF(A586&gt;=Paskola_SK!$D$7*p,"",A586+1))</f>
        <v/>
      </c>
      <c r="B587" s="83" t="str">
        <f>IF(A587="","",IF(p=52,B586+7,IF(p=26,B586+14,IF(p=24,IF(MOD(A587,2)=0,EDATE(Paskola_SK!$D$8,A587/2),B586+14),IF(DAY(DATE(YEAR(Paskola_SK!$D$8),MONTH(Paskola_SK!$D$8)+(A587-1)*(12/p),DAY(Paskola_SK!$D$8)))&lt;&gt;DAY(Paskola_SK!$D$8),DATE(YEAR(Paskola_SK!$D$8),MONTH(Paskola_SK!$D$8)+A587*(12/p)+1,0),DATE(YEAR(Paskola_SK!$D$8),MONTH(Paskola_SK!$D$8)+A587*(12/p),DAY(Paskola_SK!$D$8)))))))</f>
        <v/>
      </c>
      <c r="C587" s="82" t="str">
        <f t="shared" si="27"/>
        <v/>
      </c>
      <c r="D587" s="82" t="str">
        <f t="shared" si="28"/>
        <v/>
      </c>
      <c r="E587" s="82" t="str">
        <f>IF(A587="","",A+SUM($D$2:D586))</f>
        <v/>
      </c>
      <c r="F587" s="82" t="str">
        <f>IF(A587="","",SUM(D$1:D587)+PV)</f>
        <v/>
      </c>
      <c r="G587" s="82" t="str">
        <f>IF(A587="","",IF(Paskola_SK!$D$9=Paskola_VP!$A$10,I586*( (1+rate)^(B587-B586)-1 ),I586*rate))</f>
        <v/>
      </c>
      <c r="H587" s="82" t="str">
        <f>IF(D587="","",SUM(G$1:G587))</f>
        <v/>
      </c>
      <c r="I587" s="82" t="str">
        <f t="shared" si="29"/>
        <v/>
      </c>
    </row>
    <row r="588" spans="1:9" x14ac:dyDescent="0.25">
      <c r="A588" s="84" t="str">
        <f>IF(I587="","",IF(A587&gt;=Paskola_SK!$D$7*p,"",A587+1))</f>
        <v/>
      </c>
      <c r="B588" s="83" t="str">
        <f>IF(A588="","",IF(p=52,B587+7,IF(p=26,B587+14,IF(p=24,IF(MOD(A588,2)=0,EDATE(Paskola_SK!$D$8,A588/2),B587+14),IF(DAY(DATE(YEAR(Paskola_SK!$D$8),MONTH(Paskola_SK!$D$8)+(A588-1)*(12/p),DAY(Paskola_SK!$D$8)))&lt;&gt;DAY(Paskola_SK!$D$8),DATE(YEAR(Paskola_SK!$D$8),MONTH(Paskola_SK!$D$8)+A588*(12/p)+1,0),DATE(YEAR(Paskola_SK!$D$8),MONTH(Paskola_SK!$D$8)+A588*(12/p),DAY(Paskola_SK!$D$8)))))))</f>
        <v/>
      </c>
      <c r="C588" s="82" t="str">
        <f t="shared" si="27"/>
        <v/>
      </c>
      <c r="D588" s="82" t="str">
        <f t="shared" si="28"/>
        <v/>
      </c>
      <c r="E588" s="82" t="str">
        <f>IF(A588="","",A+SUM($D$2:D587))</f>
        <v/>
      </c>
      <c r="F588" s="82" t="str">
        <f>IF(A588="","",SUM(D$1:D588)+PV)</f>
        <v/>
      </c>
      <c r="G588" s="82" t="str">
        <f>IF(A588="","",IF(Paskola_SK!$D$9=Paskola_VP!$A$10,I587*( (1+rate)^(B588-B587)-1 ),I587*rate))</f>
        <v/>
      </c>
      <c r="H588" s="82" t="str">
        <f>IF(D588="","",SUM(G$1:G588))</f>
        <v/>
      </c>
      <c r="I588" s="82" t="str">
        <f t="shared" si="29"/>
        <v/>
      </c>
    </row>
    <row r="589" spans="1:9" x14ac:dyDescent="0.25">
      <c r="A589" s="84" t="str">
        <f>IF(I588="","",IF(A588&gt;=Paskola_SK!$D$7*p,"",A588+1))</f>
        <v/>
      </c>
      <c r="B589" s="83" t="str">
        <f>IF(A589="","",IF(p=52,B588+7,IF(p=26,B588+14,IF(p=24,IF(MOD(A589,2)=0,EDATE(Paskola_SK!$D$8,A589/2),B588+14),IF(DAY(DATE(YEAR(Paskola_SK!$D$8),MONTH(Paskola_SK!$D$8)+(A589-1)*(12/p),DAY(Paskola_SK!$D$8)))&lt;&gt;DAY(Paskola_SK!$D$8),DATE(YEAR(Paskola_SK!$D$8),MONTH(Paskola_SK!$D$8)+A589*(12/p)+1,0),DATE(YEAR(Paskola_SK!$D$8),MONTH(Paskola_SK!$D$8)+A589*(12/p),DAY(Paskola_SK!$D$8)))))))</f>
        <v/>
      </c>
      <c r="C589" s="82" t="str">
        <f t="shared" si="27"/>
        <v/>
      </c>
      <c r="D589" s="82" t="str">
        <f t="shared" si="28"/>
        <v/>
      </c>
      <c r="E589" s="82" t="str">
        <f>IF(A589="","",A+SUM($D$2:D588))</f>
        <v/>
      </c>
      <c r="F589" s="82" t="str">
        <f>IF(A589="","",SUM(D$1:D589)+PV)</f>
        <v/>
      </c>
      <c r="G589" s="82" t="str">
        <f>IF(A589="","",IF(Paskola_SK!$D$9=Paskola_VP!$A$10,I588*( (1+rate)^(B589-B588)-1 ),I588*rate))</f>
        <v/>
      </c>
      <c r="H589" s="82" t="str">
        <f>IF(D589="","",SUM(G$1:G589))</f>
        <v/>
      </c>
      <c r="I589" s="82" t="str">
        <f t="shared" si="29"/>
        <v/>
      </c>
    </row>
    <row r="590" spans="1:9" x14ac:dyDescent="0.25">
      <c r="A590" s="84" t="str">
        <f>IF(I589="","",IF(A589&gt;=Paskola_SK!$D$7*p,"",A589+1))</f>
        <v/>
      </c>
      <c r="B590" s="83" t="str">
        <f>IF(A590="","",IF(p=52,B589+7,IF(p=26,B589+14,IF(p=24,IF(MOD(A590,2)=0,EDATE(Paskola_SK!$D$8,A590/2),B589+14),IF(DAY(DATE(YEAR(Paskola_SK!$D$8),MONTH(Paskola_SK!$D$8)+(A590-1)*(12/p),DAY(Paskola_SK!$D$8)))&lt;&gt;DAY(Paskola_SK!$D$8),DATE(YEAR(Paskola_SK!$D$8),MONTH(Paskola_SK!$D$8)+A590*(12/p)+1,0),DATE(YEAR(Paskola_SK!$D$8),MONTH(Paskola_SK!$D$8)+A590*(12/p),DAY(Paskola_SK!$D$8)))))))</f>
        <v/>
      </c>
      <c r="C590" s="82" t="str">
        <f t="shared" si="27"/>
        <v/>
      </c>
      <c r="D590" s="82" t="str">
        <f t="shared" si="28"/>
        <v/>
      </c>
      <c r="E590" s="82" t="str">
        <f>IF(A590="","",A+SUM($D$2:D589))</f>
        <v/>
      </c>
      <c r="F590" s="82" t="str">
        <f>IF(A590="","",SUM(D$1:D590)+PV)</f>
        <v/>
      </c>
      <c r="G590" s="82" t="str">
        <f>IF(A590="","",IF(Paskola_SK!$D$9=Paskola_VP!$A$10,I589*( (1+rate)^(B590-B589)-1 ),I589*rate))</f>
        <v/>
      </c>
      <c r="H590" s="82" t="str">
        <f>IF(D590="","",SUM(G$1:G590))</f>
        <v/>
      </c>
      <c r="I590" s="82" t="str">
        <f t="shared" si="29"/>
        <v/>
      </c>
    </row>
    <row r="591" spans="1:9" x14ac:dyDescent="0.25">
      <c r="A591" s="84" t="str">
        <f>IF(I590="","",IF(A590&gt;=Paskola_SK!$D$7*p,"",A590+1))</f>
        <v/>
      </c>
      <c r="B591" s="83" t="str">
        <f>IF(A591="","",IF(p=52,B590+7,IF(p=26,B590+14,IF(p=24,IF(MOD(A591,2)=0,EDATE(Paskola_SK!$D$8,A591/2),B590+14),IF(DAY(DATE(YEAR(Paskola_SK!$D$8),MONTH(Paskola_SK!$D$8)+(A591-1)*(12/p),DAY(Paskola_SK!$D$8)))&lt;&gt;DAY(Paskola_SK!$D$8),DATE(YEAR(Paskola_SK!$D$8),MONTH(Paskola_SK!$D$8)+A591*(12/p)+1,0),DATE(YEAR(Paskola_SK!$D$8),MONTH(Paskola_SK!$D$8)+A591*(12/p),DAY(Paskola_SK!$D$8)))))))</f>
        <v/>
      </c>
      <c r="C591" s="82" t="str">
        <f t="shared" si="27"/>
        <v/>
      </c>
      <c r="D591" s="82" t="str">
        <f t="shared" si="28"/>
        <v/>
      </c>
      <c r="E591" s="82" t="str">
        <f>IF(A591="","",A+SUM($D$2:D590))</f>
        <v/>
      </c>
      <c r="F591" s="82" t="str">
        <f>IF(A591="","",SUM(D$1:D591)+PV)</f>
        <v/>
      </c>
      <c r="G591" s="82" t="str">
        <f>IF(A591="","",IF(Paskola_SK!$D$9=Paskola_VP!$A$10,I590*( (1+rate)^(B591-B590)-1 ),I590*rate))</f>
        <v/>
      </c>
      <c r="H591" s="82" t="str">
        <f>IF(D591="","",SUM(G$1:G591))</f>
        <v/>
      </c>
      <c r="I591" s="82" t="str">
        <f t="shared" si="29"/>
        <v/>
      </c>
    </row>
    <row r="592" spans="1:9" x14ac:dyDescent="0.25">
      <c r="A592" s="84" t="str">
        <f>IF(I591="","",IF(A591&gt;=Paskola_SK!$D$7*p,"",A591+1))</f>
        <v/>
      </c>
      <c r="B592" s="83" t="str">
        <f>IF(A592="","",IF(p=52,B591+7,IF(p=26,B591+14,IF(p=24,IF(MOD(A592,2)=0,EDATE(Paskola_SK!$D$8,A592/2),B591+14),IF(DAY(DATE(YEAR(Paskola_SK!$D$8),MONTH(Paskola_SK!$D$8)+(A592-1)*(12/p),DAY(Paskola_SK!$D$8)))&lt;&gt;DAY(Paskola_SK!$D$8),DATE(YEAR(Paskola_SK!$D$8),MONTH(Paskola_SK!$D$8)+A592*(12/p)+1,0),DATE(YEAR(Paskola_SK!$D$8),MONTH(Paskola_SK!$D$8)+A592*(12/p),DAY(Paskola_SK!$D$8)))))))</f>
        <v/>
      </c>
      <c r="C592" s="82" t="str">
        <f t="shared" si="27"/>
        <v/>
      </c>
      <c r="D592" s="82" t="str">
        <f t="shared" si="28"/>
        <v/>
      </c>
      <c r="E592" s="82" t="str">
        <f>IF(A592="","",A+SUM($D$2:D591))</f>
        <v/>
      </c>
      <c r="F592" s="82" t="str">
        <f>IF(A592="","",SUM(D$1:D592)+PV)</f>
        <v/>
      </c>
      <c r="G592" s="82" t="str">
        <f>IF(A592="","",IF(Paskola_SK!$D$9=Paskola_VP!$A$10,I591*( (1+rate)^(B592-B591)-1 ),I591*rate))</f>
        <v/>
      </c>
      <c r="H592" s="82" t="str">
        <f>IF(D592="","",SUM(G$1:G592))</f>
        <v/>
      </c>
      <c r="I592" s="82" t="str">
        <f t="shared" si="29"/>
        <v/>
      </c>
    </row>
    <row r="593" spans="1:9" x14ac:dyDescent="0.25">
      <c r="A593" s="84" t="str">
        <f>IF(I592="","",IF(A592&gt;=Paskola_SK!$D$7*p,"",A592+1))</f>
        <v/>
      </c>
      <c r="B593" s="83" t="str">
        <f>IF(A593="","",IF(p=52,B592+7,IF(p=26,B592+14,IF(p=24,IF(MOD(A593,2)=0,EDATE(Paskola_SK!$D$8,A593/2),B592+14),IF(DAY(DATE(YEAR(Paskola_SK!$D$8),MONTH(Paskola_SK!$D$8)+(A593-1)*(12/p),DAY(Paskola_SK!$D$8)))&lt;&gt;DAY(Paskola_SK!$D$8),DATE(YEAR(Paskola_SK!$D$8),MONTH(Paskola_SK!$D$8)+A593*(12/p)+1,0),DATE(YEAR(Paskola_SK!$D$8),MONTH(Paskola_SK!$D$8)+A593*(12/p),DAY(Paskola_SK!$D$8)))))))</f>
        <v/>
      </c>
      <c r="C593" s="82" t="str">
        <f t="shared" si="27"/>
        <v/>
      </c>
      <c r="D593" s="82" t="str">
        <f t="shared" si="28"/>
        <v/>
      </c>
      <c r="E593" s="82" t="str">
        <f>IF(A593="","",A+SUM($D$2:D592))</f>
        <v/>
      </c>
      <c r="F593" s="82" t="str">
        <f>IF(A593="","",SUM(D$1:D593)+PV)</f>
        <v/>
      </c>
      <c r="G593" s="82" t="str">
        <f>IF(A593="","",IF(Paskola_SK!$D$9=Paskola_VP!$A$10,I592*( (1+rate)^(B593-B592)-1 ),I592*rate))</f>
        <v/>
      </c>
      <c r="H593" s="82" t="str">
        <f>IF(D593="","",SUM(G$1:G593))</f>
        <v/>
      </c>
      <c r="I593" s="82" t="str">
        <f t="shared" si="29"/>
        <v/>
      </c>
    </row>
    <row r="594" spans="1:9" x14ac:dyDescent="0.25">
      <c r="A594" s="84" t="str">
        <f>IF(I593="","",IF(A593&gt;=Paskola_SK!$D$7*p,"",A593+1))</f>
        <v/>
      </c>
      <c r="B594" s="83" t="str">
        <f>IF(A594="","",IF(p=52,B593+7,IF(p=26,B593+14,IF(p=24,IF(MOD(A594,2)=0,EDATE(Paskola_SK!$D$8,A594/2),B593+14),IF(DAY(DATE(YEAR(Paskola_SK!$D$8),MONTH(Paskola_SK!$D$8)+(A594-1)*(12/p),DAY(Paskola_SK!$D$8)))&lt;&gt;DAY(Paskola_SK!$D$8),DATE(YEAR(Paskola_SK!$D$8),MONTH(Paskola_SK!$D$8)+A594*(12/p)+1,0),DATE(YEAR(Paskola_SK!$D$8),MONTH(Paskola_SK!$D$8)+A594*(12/p),DAY(Paskola_SK!$D$8)))))))</f>
        <v/>
      </c>
      <c r="C594" s="82" t="str">
        <f t="shared" si="27"/>
        <v/>
      </c>
      <c r="D594" s="82" t="str">
        <f t="shared" si="28"/>
        <v/>
      </c>
      <c r="E594" s="82" t="str">
        <f>IF(A594="","",A+SUM($D$2:D593))</f>
        <v/>
      </c>
      <c r="F594" s="82" t="str">
        <f>IF(A594="","",SUM(D$1:D594)+PV)</f>
        <v/>
      </c>
      <c r="G594" s="82" t="str">
        <f>IF(A594="","",IF(Paskola_SK!$D$9=Paskola_VP!$A$10,I593*( (1+rate)^(B594-B593)-1 ),I593*rate))</f>
        <v/>
      </c>
      <c r="H594" s="82" t="str">
        <f>IF(D594="","",SUM(G$1:G594))</f>
        <v/>
      </c>
      <c r="I594" s="82" t="str">
        <f t="shared" si="29"/>
        <v/>
      </c>
    </row>
    <row r="595" spans="1:9" x14ac:dyDescent="0.25">
      <c r="A595" s="84" t="str">
        <f>IF(I594="","",IF(A594&gt;=Paskola_SK!$D$7*p,"",A594+1))</f>
        <v/>
      </c>
      <c r="B595" s="83" t="str">
        <f>IF(A595="","",IF(p=52,B594+7,IF(p=26,B594+14,IF(p=24,IF(MOD(A595,2)=0,EDATE(Paskola_SK!$D$8,A595/2),B594+14),IF(DAY(DATE(YEAR(Paskola_SK!$D$8),MONTH(Paskola_SK!$D$8)+(A595-1)*(12/p),DAY(Paskola_SK!$D$8)))&lt;&gt;DAY(Paskola_SK!$D$8),DATE(YEAR(Paskola_SK!$D$8),MONTH(Paskola_SK!$D$8)+A595*(12/p)+1,0),DATE(YEAR(Paskola_SK!$D$8),MONTH(Paskola_SK!$D$8)+A595*(12/p),DAY(Paskola_SK!$D$8)))))))</f>
        <v/>
      </c>
      <c r="C595" s="82" t="str">
        <f t="shared" si="27"/>
        <v/>
      </c>
      <c r="D595" s="82" t="str">
        <f t="shared" si="28"/>
        <v/>
      </c>
      <c r="E595" s="82" t="str">
        <f>IF(A595="","",A+SUM($D$2:D594))</f>
        <v/>
      </c>
      <c r="F595" s="82" t="str">
        <f>IF(A595="","",SUM(D$1:D595)+PV)</f>
        <v/>
      </c>
      <c r="G595" s="82" t="str">
        <f>IF(A595="","",IF(Paskola_SK!$D$9=Paskola_VP!$A$10,I594*( (1+rate)^(B595-B594)-1 ),I594*rate))</f>
        <v/>
      </c>
      <c r="H595" s="82" t="str">
        <f>IF(D595="","",SUM(G$1:G595))</f>
        <v/>
      </c>
      <c r="I595" s="82" t="str">
        <f t="shared" si="29"/>
        <v/>
      </c>
    </row>
    <row r="596" spans="1:9" x14ac:dyDescent="0.25">
      <c r="A596" s="84" t="str">
        <f>IF(I595="","",IF(A595&gt;=Paskola_SK!$D$7*p,"",A595+1))</f>
        <v/>
      </c>
      <c r="B596" s="83" t="str">
        <f>IF(A596="","",IF(p=52,B595+7,IF(p=26,B595+14,IF(p=24,IF(MOD(A596,2)=0,EDATE(Paskola_SK!$D$8,A596/2),B595+14),IF(DAY(DATE(YEAR(Paskola_SK!$D$8),MONTH(Paskola_SK!$D$8)+(A596-1)*(12/p),DAY(Paskola_SK!$D$8)))&lt;&gt;DAY(Paskola_SK!$D$8),DATE(YEAR(Paskola_SK!$D$8),MONTH(Paskola_SK!$D$8)+A596*(12/p)+1,0),DATE(YEAR(Paskola_SK!$D$8),MONTH(Paskola_SK!$D$8)+A596*(12/p),DAY(Paskola_SK!$D$8)))))))</f>
        <v/>
      </c>
      <c r="C596" s="82" t="str">
        <f t="shared" si="27"/>
        <v/>
      </c>
      <c r="D596" s="82" t="str">
        <f t="shared" si="28"/>
        <v/>
      </c>
      <c r="E596" s="82" t="str">
        <f>IF(A596="","",A+SUM($D$2:D595))</f>
        <v/>
      </c>
      <c r="F596" s="82" t="str">
        <f>IF(A596="","",SUM(D$1:D596)+PV)</f>
        <v/>
      </c>
      <c r="G596" s="82" t="str">
        <f>IF(A596="","",IF(Paskola_SK!$D$9=Paskola_VP!$A$10,I595*( (1+rate)^(B596-B595)-1 ),I595*rate))</f>
        <v/>
      </c>
      <c r="H596" s="82" t="str">
        <f>IF(D596="","",SUM(G$1:G596))</f>
        <v/>
      </c>
      <c r="I596" s="82" t="str">
        <f t="shared" si="29"/>
        <v/>
      </c>
    </row>
    <row r="597" spans="1:9" x14ac:dyDescent="0.25">
      <c r="A597" s="84" t="str">
        <f>IF(I596="","",IF(A596&gt;=Paskola_SK!$D$7*p,"",A596+1))</f>
        <v/>
      </c>
      <c r="B597" s="83" t="str">
        <f>IF(A597="","",IF(p=52,B596+7,IF(p=26,B596+14,IF(p=24,IF(MOD(A597,2)=0,EDATE(Paskola_SK!$D$8,A597/2),B596+14),IF(DAY(DATE(YEAR(Paskola_SK!$D$8),MONTH(Paskola_SK!$D$8)+(A597-1)*(12/p),DAY(Paskola_SK!$D$8)))&lt;&gt;DAY(Paskola_SK!$D$8),DATE(YEAR(Paskola_SK!$D$8),MONTH(Paskola_SK!$D$8)+A597*(12/p)+1,0),DATE(YEAR(Paskola_SK!$D$8),MONTH(Paskola_SK!$D$8)+A597*(12/p),DAY(Paskola_SK!$D$8)))))))</f>
        <v/>
      </c>
      <c r="C597" s="82" t="str">
        <f t="shared" si="27"/>
        <v/>
      </c>
      <c r="D597" s="82" t="str">
        <f t="shared" si="28"/>
        <v/>
      </c>
      <c r="E597" s="82" t="str">
        <f>IF(A597="","",A+SUM($D$2:D596))</f>
        <v/>
      </c>
      <c r="F597" s="82" t="str">
        <f>IF(A597="","",SUM(D$1:D597)+PV)</f>
        <v/>
      </c>
      <c r="G597" s="82" t="str">
        <f>IF(A597="","",IF(Paskola_SK!$D$9=Paskola_VP!$A$10,I596*( (1+rate)^(B597-B596)-1 ),I596*rate))</f>
        <v/>
      </c>
      <c r="H597" s="82" t="str">
        <f>IF(D597="","",SUM(G$1:G597))</f>
        <v/>
      </c>
      <c r="I597" s="82" t="str">
        <f t="shared" si="29"/>
        <v/>
      </c>
    </row>
    <row r="598" spans="1:9" x14ac:dyDescent="0.25">
      <c r="A598" s="84" t="str">
        <f>IF(I597="","",IF(A597&gt;=Paskola_SK!$D$7*p,"",A597+1))</f>
        <v/>
      </c>
      <c r="B598" s="83" t="str">
        <f>IF(A598="","",IF(p=52,B597+7,IF(p=26,B597+14,IF(p=24,IF(MOD(A598,2)=0,EDATE(Paskola_SK!$D$8,A598/2),B597+14),IF(DAY(DATE(YEAR(Paskola_SK!$D$8),MONTH(Paskola_SK!$D$8)+(A598-1)*(12/p),DAY(Paskola_SK!$D$8)))&lt;&gt;DAY(Paskola_SK!$D$8),DATE(YEAR(Paskola_SK!$D$8),MONTH(Paskola_SK!$D$8)+A598*(12/p)+1,0),DATE(YEAR(Paskola_SK!$D$8),MONTH(Paskola_SK!$D$8)+A598*(12/p),DAY(Paskola_SK!$D$8)))))))</f>
        <v/>
      </c>
      <c r="C598" s="82" t="str">
        <f t="shared" si="27"/>
        <v/>
      </c>
      <c r="D598" s="82" t="str">
        <f t="shared" si="28"/>
        <v/>
      </c>
      <c r="E598" s="82" t="str">
        <f>IF(A598="","",A+SUM($D$2:D597))</f>
        <v/>
      </c>
      <c r="F598" s="82" t="str">
        <f>IF(A598="","",SUM(D$1:D598)+PV)</f>
        <v/>
      </c>
      <c r="G598" s="82" t="str">
        <f>IF(A598="","",IF(Paskola_SK!$D$9=Paskola_VP!$A$10,I597*( (1+rate)^(B598-B597)-1 ),I597*rate))</f>
        <v/>
      </c>
      <c r="H598" s="82" t="str">
        <f>IF(D598="","",SUM(G$1:G598))</f>
        <v/>
      </c>
      <c r="I598" s="82" t="str">
        <f t="shared" si="29"/>
        <v/>
      </c>
    </row>
    <row r="599" spans="1:9" x14ac:dyDescent="0.25">
      <c r="A599" s="84" t="str">
        <f>IF(I598="","",IF(A598&gt;=Paskola_SK!$D$7*p,"",A598+1))</f>
        <v/>
      </c>
      <c r="B599" s="83" t="str">
        <f>IF(A599="","",IF(p=52,B598+7,IF(p=26,B598+14,IF(p=24,IF(MOD(A599,2)=0,EDATE(Paskola_SK!$D$8,A599/2),B598+14),IF(DAY(DATE(YEAR(Paskola_SK!$D$8),MONTH(Paskola_SK!$D$8)+(A599-1)*(12/p),DAY(Paskola_SK!$D$8)))&lt;&gt;DAY(Paskola_SK!$D$8),DATE(YEAR(Paskola_SK!$D$8),MONTH(Paskola_SK!$D$8)+A599*(12/p)+1,0),DATE(YEAR(Paskola_SK!$D$8),MONTH(Paskola_SK!$D$8)+A599*(12/p),DAY(Paskola_SK!$D$8)))))))</f>
        <v/>
      </c>
      <c r="C599" s="82" t="str">
        <f t="shared" si="27"/>
        <v/>
      </c>
      <c r="D599" s="82" t="str">
        <f t="shared" si="28"/>
        <v/>
      </c>
      <c r="E599" s="82" t="str">
        <f>IF(A599="","",A+SUM($D$2:D598))</f>
        <v/>
      </c>
      <c r="F599" s="82" t="str">
        <f>IF(A599="","",SUM(D$1:D599)+PV)</f>
        <v/>
      </c>
      <c r="G599" s="82" t="str">
        <f>IF(A599="","",IF(Paskola_SK!$D$9=Paskola_VP!$A$10,I598*( (1+rate)^(B599-B598)-1 ),I598*rate))</f>
        <v/>
      </c>
      <c r="H599" s="82" t="str">
        <f>IF(D599="","",SUM(G$1:G599))</f>
        <v/>
      </c>
      <c r="I599" s="82" t="str">
        <f t="shared" si="29"/>
        <v/>
      </c>
    </row>
    <row r="600" spans="1:9" x14ac:dyDescent="0.25">
      <c r="A600" s="84" t="str">
        <f>IF(I599="","",IF(A599&gt;=Paskola_SK!$D$7*p,"",A599+1))</f>
        <v/>
      </c>
      <c r="B600" s="83" t="str">
        <f>IF(A600="","",IF(p=52,B599+7,IF(p=26,B599+14,IF(p=24,IF(MOD(A600,2)=0,EDATE(Paskola_SK!$D$8,A600/2),B599+14),IF(DAY(DATE(YEAR(Paskola_SK!$D$8),MONTH(Paskola_SK!$D$8)+(A600-1)*(12/p),DAY(Paskola_SK!$D$8)))&lt;&gt;DAY(Paskola_SK!$D$8),DATE(YEAR(Paskola_SK!$D$8),MONTH(Paskola_SK!$D$8)+A600*(12/p)+1,0),DATE(YEAR(Paskola_SK!$D$8),MONTH(Paskola_SK!$D$8)+A600*(12/p),DAY(Paskola_SK!$D$8)))))))</f>
        <v/>
      </c>
      <c r="C600" s="82" t="str">
        <f t="shared" si="27"/>
        <v/>
      </c>
      <c r="D600" s="82" t="str">
        <f t="shared" si="28"/>
        <v/>
      </c>
      <c r="E600" s="82" t="str">
        <f>IF(A600="","",A+SUM($D$2:D599))</f>
        <v/>
      </c>
      <c r="F600" s="82" t="str">
        <f>IF(A600="","",SUM(D$1:D600)+PV)</f>
        <v/>
      </c>
      <c r="G600" s="82" t="str">
        <f>IF(A600="","",IF(Paskola_SK!$D$9=Paskola_VP!$A$10,I599*( (1+rate)^(B600-B599)-1 ),I599*rate))</f>
        <v/>
      </c>
      <c r="H600" s="82" t="str">
        <f>IF(D600="","",SUM(G$1:G600))</f>
        <v/>
      </c>
      <c r="I600" s="82" t="str">
        <f t="shared" si="29"/>
        <v/>
      </c>
    </row>
    <row r="601" spans="1:9" x14ac:dyDescent="0.25">
      <c r="A601" s="84" t="str">
        <f>IF(I600="","",IF(A600&gt;=Paskola_SK!$D$7*p,"",A600+1))</f>
        <v/>
      </c>
      <c r="B601" s="83" t="str">
        <f>IF(A601="","",IF(p=52,B600+7,IF(p=26,B600+14,IF(p=24,IF(MOD(A601,2)=0,EDATE(Paskola_SK!$D$8,A601/2),B600+14),IF(DAY(DATE(YEAR(Paskola_SK!$D$8),MONTH(Paskola_SK!$D$8)+(A601-1)*(12/p),DAY(Paskola_SK!$D$8)))&lt;&gt;DAY(Paskola_SK!$D$8),DATE(YEAR(Paskola_SK!$D$8),MONTH(Paskola_SK!$D$8)+A601*(12/p)+1,0),DATE(YEAR(Paskola_SK!$D$8),MONTH(Paskola_SK!$D$8)+A601*(12/p),DAY(Paskola_SK!$D$8)))))))</f>
        <v/>
      </c>
      <c r="C601" s="82" t="str">
        <f t="shared" si="27"/>
        <v/>
      </c>
      <c r="D601" s="82" t="str">
        <f t="shared" si="28"/>
        <v/>
      </c>
      <c r="E601" s="82" t="str">
        <f>IF(A601="","",A+SUM($D$2:D600))</f>
        <v/>
      </c>
      <c r="F601" s="82" t="str">
        <f>IF(A601="","",SUM(D$1:D601)+PV)</f>
        <v/>
      </c>
      <c r="G601" s="82" t="str">
        <f>IF(A601="","",IF(Paskola_SK!$D$9=Paskola_VP!$A$10,I600*( (1+rate)^(B601-B600)-1 ),I600*rate))</f>
        <v/>
      </c>
      <c r="H601" s="82" t="str">
        <f>IF(D601="","",SUM(G$1:G601))</f>
        <v/>
      </c>
      <c r="I601" s="82" t="str">
        <f t="shared" si="29"/>
        <v/>
      </c>
    </row>
    <row r="602" spans="1:9" x14ac:dyDescent="0.25">
      <c r="A602" s="84" t="str">
        <f>IF(I601="","",IF(A601&gt;=Paskola_SK!$D$7*p,"",A601+1))</f>
        <v/>
      </c>
      <c r="B602" s="83" t="str">
        <f>IF(A602="","",IF(p=52,B601+7,IF(p=26,B601+14,IF(p=24,IF(MOD(A602,2)=0,EDATE(Paskola_SK!$D$8,A602/2),B601+14),IF(DAY(DATE(YEAR(Paskola_SK!$D$8),MONTH(Paskola_SK!$D$8)+(A602-1)*(12/p),DAY(Paskola_SK!$D$8)))&lt;&gt;DAY(Paskola_SK!$D$8),DATE(YEAR(Paskola_SK!$D$8),MONTH(Paskola_SK!$D$8)+A602*(12/p)+1,0),DATE(YEAR(Paskola_SK!$D$8),MONTH(Paskola_SK!$D$8)+A602*(12/p),DAY(Paskola_SK!$D$8)))))))</f>
        <v/>
      </c>
      <c r="C602" s="82" t="str">
        <f t="shared" si="27"/>
        <v/>
      </c>
      <c r="D602" s="82" t="str">
        <f t="shared" si="28"/>
        <v/>
      </c>
      <c r="E602" s="82" t="str">
        <f>IF(A602="","",A+SUM($D$2:D601))</f>
        <v/>
      </c>
      <c r="F602" s="82" t="str">
        <f>IF(A602="","",SUM(D$1:D602)+PV)</f>
        <v/>
      </c>
      <c r="G602" s="82" t="str">
        <f>IF(A602="","",IF(Paskola_SK!$D$9=Paskola_VP!$A$10,I601*( (1+rate)^(B602-B601)-1 ),I601*rate))</f>
        <v/>
      </c>
      <c r="H602" s="82" t="str">
        <f>IF(D602="","",SUM(G$1:G602))</f>
        <v/>
      </c>
      <c r="I602" s="82" t="str">
        <f t="shared" si="29"/>
        <v/>
      </c>
    </row>
    <row r="603" spans="1:9" x14ac:dyDescent="0.25">
      <c r="A603" s="84" t="str">
        <f>IF(I602="","",IF(A602&gt;=Paskola_SK!$D$7*p,"",A602+1))</f>
        <v/>
      </c>
      <c r="B603" s="83" t="str">
        <f>IF(A603="","",IF(p=52,B602+7,IF(p=26,B602+14,IF(p=24,IF(MOD(A603,2)=0,EDATE(Paskola_SK!$D$8,A603/2),B602+14),IF(DAY(DATE(YEAR(Paskola_SK!$D$8),MONTH(Paskola_SK!$D$8)+(A603-1)*(12/p),DAY(Paskola_SK!$D$8)))&lt;&gt;DAY(Paskola_SK!$D$8),DATE(YEAR(Paskola_SK!$D$8),MONTH(Paskola_SK!$D$8)+A603*(12/p)+1,0),DATE(YEAR(Paskola_SK!$D$8),MONTH(Paskola_SK!$D$8)+A603*(12/p),DAY(Paskola_SK!$D$8)))))))</f>
        <v/>
      </c>
      <c r="C603" s="82" t="str">
        <f t="shared" si="27"/>
        <v/>
      </c>
      <c r="D603" s="82" t="str">
        <f t="shared" si="28"/>
        <v/>
      </c>
      <c r="E603" s="82" t="str">
        <f>IF(A603="","",A+SUM($D$2:D602))</f>
        <v/>
      </c>
      <c r="F603" s="82" t="str">
        <f>IF(A603="","",SUM(D$1:D603)+PV)</f>
        <v/>
      </c>
      <c r="G603" s="82" t="str">
        <f>IF(A603="","",IF(Paskola_SK!$D$9=Paskola_VP!$A$10,I602*( (1+rate)^(B603-B602)-1 ),I602*rate))</f>
        <v/>
      </c>
      <c r="H603" s="82" t="str">
        <f>IF(D603="","",SUM(G$1:G603))</f>
        <v/>
      </c>
      <c r="I603" s="82" t="str">
        <f t="shared" si="29"/>
        <v/>
      </c>
    </row>
    <row r="604" spans="1:9" x14ac:dyDescent="0.25">
      <c r="A604" s="84" t="str">
        <f>IF(I603="","",IF(A603&gt;=Paskola_SK!$D$7*p,"",A603+1))</f>
        <v/>
      </c>
      <c r="B604" s="83" t="str">
        <f>IF(A604="","",IF(p=52,B603+7,IF(p=26,B603+14,IF(p=24,IF(MOD(A604,2)=0,EDATE(Paskola_SK!$D$8,A604/2),B603+14),IF(DAY(DATE(YEAR(Paskola_SK!$D$8),MONTH(Paskola_SK!$D$8)+(A604-1)*(12/p),DAY(Paskola_SK!$D$8)))&lt;&gt;DAY(Paskola_SK!$D$8),DATE(YEAR(Paskola_SK!$D$8),MONTH(Paskola_SK!$D$8)+A604*(12/p)+1,0),DATE(YEAR(Paskola_SK!$D$8),MONTH(Paskola_SK!$D$8)+A604*(12/p),DAY(Paskola_SK!$D$8)))))))</f>
        <v/>
      </c>
      <c r="C604" s="82" t="str">
        <f t="shared" si="27"/>
        <v/>
      </c>
      <c r="D604" s="82" t="str">
        <f t="shared" si="28"/>
        <v/>
      </c>
      <c r="E604" s="82" t="str">
        <f>IF(A604="","",A+SUM($D$2:D603))</f>
        <v/>
      </c>
      <c r="F604" s="82" t="str">
        <f>IF(A604="","",SUM(D$1:D604)+PV)</f>
        <v/>
      </c>
      <c r="G604" s="82" t="str">
        <f>IF(A604="","",IF(Paskola_SK!$D$9=Paskola_VP!$A$10,I603*( (1+rate)^(B604-B603)-1 ),I603*rate))</f>
        <v/>
      </c>
      <c r="H604" s="82" t="str">
        <f>IF(D604="","",SUM(G$1:G604))</f>
        <v/>
      </c>
      <c r="I604" s="82" t="str">
        <f t="shared" si="29"/>
        <v/>
      </c>
    </row>
    <row r="605" spans="1:9" x14ac:dyDescent="0.25">
      <c r="A605" s="84" t="str">
        <f>IF(I604="","",IF(A604&gt;=Paskola_SK!$D$7*p,"",A604+1))</f>
        <v/>
      </c>
      <c r="B605" s="83" t="str">
        <f>IF(A605="","",IF(p=52,B604+7,IF(p=26,B604+14,IF(p=24,IF(MOD(A605,2)=0,EDATE(Paskola_SK!$D$8,A605/2),B604+14),IF(DAY(DATE(YEAR(Paskola_SK!$D$8),MONTH(Paskola_SK!$D$8)+(A605-1)*(12/p),DAY(Paskola_SK!$D$8)))&lt;&gt;DAY(Paskola_SK!$D$8),DATE(YEAR(Paskola_SK!$D$8),MONTH(Paskola_SK!$D$8)+A605*(12/p)+1,0),DATE(YEAR(Paskola_SK!$D$8),MONTH(Paskola_SK!$D$8)+A605*(12/p),DAY(Paskola_SK!$D$8)))))))</f>
        <v/>
      </c>
      <c r="C605" s="82" t="str">
        <f t="shared" si="27"/>
        <v/>
      </c>
      <c r="D605" s="82" t="str">
        <f t="shared" si="28"/>
        <v/>
      </c>
      <c r="E605" s="82" t="str">
        <f>IF(A605="","",A+SUM($D$2:D604))</f>
        <v/>
      </c>
      <c r="F605" s="82" t="str">
        <f>IF(A605="","",SUM(D$1:D605)+PV)</f>
        <v/>
      </c>
      <c r="G605" s="82" t="str">
        <f>IF(A605="","",IF(Paskola_SK!$D$9=Paskola_VP!$A$10,I604*( (1+rate)^(B605-B604)-1 ),I604*rate))</f>
        <v/>
      </c>
      <c r="H605" s="82" t="str">
        <f>IF(D605="","",SUM(G$1:G605))</f>
        <v/>
      </c>
      <c r="I605" s="82" t="str">
        <f t="shared" si="29"/>
        <v/>
      </c>
    </row>
    <row r="606" spans="1:9" x14ac:dyDescent="0.25">
      <c r="A606" s="84" t="str">
        <f>IF(I605="","",IF(A605&gt;=Paskola_SK!$D$7*p,"",A605+1))</f>
        <v/>
      </c>
      <c r="B606" s="83" t="str">
        <f>IF(A606="","",IF(p=52,B605+7,IF(p=26,B605+14,IF(p=24,IF(MOD(A606,2)=0,EDATE(Paskola_SK!$D$8,A606/2),B605+14),IF(DAY(DATE(YEAR(Paskola_SK!$D$8),MONTH(Paskola_SK!$D$8)+(A606-1)*(12/p),DAY(Paskola_SK!$D$8)))&lt;&gt;DAY(Paskola_SK!$D$8),DATE(YEAR(Paskola_SK!$D$8),MONTH(Paskola_SK!$D$8)+A606*(12/p)+1,0),DATE(YEAR(Paskola_SK!$D$8),MONTH(Paskola_SK!$D$8)+A606*(12/p),DAY(Paskola_SK!$D$8)))))))</f>
        <v/>
      </c>
      <c r="C606" s="82" t="str">
        <f t="shared" si="27"/>
        <v/>
      </c>
      <c r="D606" s="82" t="str">
        <f t="shared" si="28"/>
        <v/>
      </c>
      <c r="E606" s="82" t="str">
        <f>IF(A606="","",A+SUM($D$2:D605))</f>
        <v/>
      </c>
      <c r="F606" s="82" t="str">
        <f>IF(A606="","",SUM(D$1:D606)+PV)</f>
        <v/>
      </c>
      <c r="G606" s="82" t="str">
        <f>IF(A606="","",IF(Paskola_SK!$D$9=Paskola_VP!$A$10,I605*( (1+rate)^(B606-B605)-1 ),I605*rate))</f>
        <v/>
      </c>
      <c r="H606" s="82" t="str">
        <f>IF(D606="","",SUM(G$1:G606))</f>
        <v/>
      </c>
      <c r="I606" s="82" t="str">
        <f t="shared" si="29"/>
        <v/>
      </c>
    </row>
    <row r="607" spans="1:9" x14ac:dyDescent="0.25">
      <c r="A607" s="84" t="str">
        <f>IF(I606="","",IF(A606&gt;=Paskola_SK!$D$7*p,"",A606+1))</f>
        <v/>
      </c>
      <c r="B607" s="83" t="str">
        <f>IF(A607="","",IF(p=52,B606+7,IF(p=26,B606+14,IF(p=24,IF(MOD(A607,2)=0,EDATE(Paskola_SK!$D$8,A607/2),B606+14),IF(DAY(DATE(YEAR(Paskola_SK!$D$8),MONTH(Paskola_SK!$D$8)+(A607-1)*(12/p),DAY(Paskola_SK!$D$8)))&lt;&gt;DAY(Paskola_SK!$D$8),DATE(YEAR(Paskola_SK!$D$8),MONTH(Paskola_SK!$D$8)+A607*(12/p)+1,0),DATE(YEAR(Paskola_SK!$D$8),MONTH(Paskola_SK!$D$8)+A607*(12/p),DAY(Paskola_SK!$D$8)))))))</f>
        <v/>
      </c>
      <c r="C607" s="82" t="str">
        <f t="shared" si="27"/>
        <v/>
      </c>
      <c r="D607" s="82" t="str">
        <f t="shared" si="28"/>
        <v/>
      </c>
      <c r="E607" s="82" t="str">
        <f>IF(A607="","",A+SUM($D$2:D606))</f>
        <v/>
      </c>
      <c r="F607" s="82" t="str">
        <f>IF(A607="","",SUM(D$1:D607)+PV)</f>
        <v/>
      </c>
      <c r="G607" s="82" t="str">
        <f>IF(A607="","",IF(Paskola_SK!$D$9=Paskola_VP!$A$10,I606*( (1+rate)^(B607-B606)-1 ),I606*rate))</f>
        <v/>
      </c>
      <c r="H607" s="82" t="str">
        <f>IF(D607="","",SUM(G$1:G607))</f>
        <v/>
      </c>
      <c r="I607" s="82" t="str">
        <f t="shared" si="29"/>
        <v/>
      </c>
    </row>
    <row r="608" spans="1:9" x14ac:dyDescent="0.25">
      <c r="A608" s="84" t="str">
        <f>IF(I607="","",IF(A607&gt;=Paskola_SK!$D$7*p,"",A607+1))</f>
        <v/>
      </c>
      <c r="B608" s="83" t="str">
        <f>IF(A608="","",IF(p=52,B607+7,IF(p=26,B607+14,IF(p=24,IF(MOD(A608,2)=0,EDATE(Paskola_SK!$D$8,A608/2),B607+14),IF(DAY(DATE(YEAR(Paskola_SK!$D$8),MONTH(Paskola_SK!$D$8)+(A608-1)*(12/p),DAY(Paskola_SK!$D$8)))&lt;&gt;DAY(Paskola_SK!$D$8),DATE(YEAR(Paskola_SK!$D$8),MONTH(Paskola_SK!$D$8)+A608*(12/p)+1,0),DATE(YEAR(Paskola_SK!$D$8),MONTH(Paskola_SK!$D$8)+A608*(12/p),DAY(Paskola_SK!$D$8)))))))</f>
        <v/>
      </c>
      <c r="C608" s="82" t="str">
        <f t="shared" si="27"/>
        <v/>
      </c>
      <c r="D608" s="82" t="str">
        <f t="shared" si="28"/>
        <v/>
      </c>
      <c r="E608" s="82" t="str">
        <f>IF(A608="","",A+SUM($D$2:D607))</f>
        <v/>
      </c>
      <c r="F608" s="82" t="str">
        <f>IF(A608="","",SUM(D$1:D608)+PV)</f>
        <v/>
      </c>
      <c r="G608" s="82" t="str">
        <f>IF(A608="","",IF(Paskola_SK!$D$9=Paskola_VP!$A$10,I607*( (1+rate)^(B608-B607)-1 ),I607*rate))</f>
        <v/>
      </c>
      <c r="H608" s="82" t="str">
        <f>IF(D608="","",SUM(G$1:G608))</f>
        <v/>
      </c>
      <c r="I608" s="82" t="str">
        <f t="shared" si="29"/>
        <v/>
      </c>
    </row>
    <row r="609" spans="1:9" x14ac:dyDescent="0.25">
      <c r="A609" s="84" t="str">
        <f>IF(I608="","",IF(A608&gt;=Paskola_SK!$D$7*p,"",A608+1))</f>
        <v/>
      </c>
      <c r="B609" s="83" t="str">
        <f>IF(A609="","",IF(p=52,B608+7,IF(p=26,B608+14,IF(p=24,IF(MOD(A609,2)=0,EDATE(Paskola_SK!$D$8,A609/2),B608+14),IF(DAY(DATE(YEAR(Paskola_SK!$D$8),MONTH(Paskola_SK!$D$8)+(A609-1)*(12/p),DAY(Paskola_SK!$D$8)))&lt;&gt;DAY(Paskola_SK!$D$8),DATE(YEAR(Paskola_SK!$D$8),MONTH(Paskola_SK!$D$8)+A609*(12/p)+1,0),DATE(YEAR(Paskola_SK!$D$8),MONTH(Paskola_SK!$D$8)+A609*(12/p),DAY(Paskola_SK!$D$8)))))))</f>
        <v/>
      </c>
      <c r="C609" s="82" t="str">
        <f t="shared" si="27"/>
        <v/>
      </c>
      <c r="D609" s="82" t="str">
        <f t="shared" si="28"/>
        <v/>
      </c>
      <c r="E609" s="82" t="str">
        <f>IF(A609="","",A+SUM($D$2:D608))</f>
        <v/>
      </c>
      <c r="F609" s="82" t="str">
        <f>IF(A609="","",SUM(D$1:D609)+PV)</f>
        <v/>
      </c>
      <c r="G609" s="82" t="str">
        <f>IF(A609="","",IF(Paskola_SK!$D$9=Paskola_VP!$A$10,I608*( (1+rate)^(B609-B608)-1 ),I608*rate))</f>
        <v/>
      </c>
      <c r="H609" s="82" t="str">
        <f>IF(D609="","",SUM(G$1:G609))</f>
        <v/>
      </c>
      <c r="I609" s="82" t="str">
        <f t="shared" si="29"/>
        <v/>
      </c>
    </row>
    <row r="610" spans="1:9" x14ac:dyDescent="0.25">
      <c r="A610" s="84" t="str">
        <f>IF(I609="","",IF(A609&gt;=Paskola_SK!$D$7*p,"",A609+1))</f>
        <v/>
      </c>
      <c r="B610" s="83" t="str">
        <f>IF(A610="","",IF(p=52,B609+7,IF(p=26,B609+14,IF(p=24,IF(MOD(A610,2)=0,EDATE(Paskola_SK!$D$8,A610/2),B609+14),IF(DAY(DATE(YEAR(Paskola_SK!$D$8),MONTH(Paskola_SK!$D$8)+(A610-1)*(12/p),DAY(Paskola_SK!$D$8)))&lt;&gt;DAY(Paskola_SK!$D$8),DATE(YEAR(Paskola_SK!$D$8),MONTH(Paskola_SK!$D$8)+A610*(12/p)+1,0),DATE(YEAR(Paskola_SK!$D$8),MONTH(Paskola_SK!$D$8)+A610*(12/p),DAY(Paskola_SK!$D$8)))))))</f>
        <v/>
      </c>
      <c r="C610" s="82" t="str">
        <f t="shared" si="27"/>
        <v/>
      </c>
      <c r="D610" s="82" t="str">
        <f t="shared" si="28"/>
        <v/>
      </c>
      <c r="E610" s="82" t="str">
        <f>IF(A610="","",A+SUM($D$2:D609))</f>
        <v/>
      </c>
      <c r="F610" s="82" t="str">
        <f>IF(A610="","",SUM(D$1:D610)+PV)</f>
        <v/>
      </c>
      <c r="G610" s="82" t="str">
        <f>IF(A610="","",IF(Paskola_SK!$D$9=Paskola_VP!$A$10,I609*( (1+rate)^(B610-B609)-1 ),I609*rate))</f>
        <v/>
      </c>
      <c r="H610" s="82" t="str">
        <f>IF(D610="","",SUM(G$1:G610))</f>
        <v/>
      </c>
      <c r="I610" s="82" t="str">
        <f t="shared" si="29"/>
        <v/>
      </c>
    </row>
    <row r="611" spans="1:9" x14ac:dyDescent="0.25">
      <c r="A611" s="84" t="str">
        <f>IF(I610="","",IF(A610&gt;=Paskola_SK!$D$7*p,"",A610+1))</f>
        <v/>
      </c>
      <c r="B611" s="83" t="str">
        <f>IF(A611="","",IF(p=52,B610+7,IF(p=26,B610+14,IF(p=24,IF(MOD(A611,2)=0,EDATE(Paskola_SK!$D$8,A611/2),B610+14),IF(DAY(DATE(YEAR(Paskola_SK!$D$8),MONTH(Paskola_SK!$D$8)+(A611-1)*(12/p),DAY(Paskola_SK!$D$8)))&lt;&gt;DAY(Paskola_SK!$D$8),DATE(YEAR(Paskola_SK!$D$8),MONTH(Paskola_SK!$D$8)+A611*(12/p)+1,0),DATE(YEAR(Paskola_SK!$D$8),MONTH(Paskola_SK!$D$8)+A611*(12/p),DAY(Paskola_SK!$D$8)))))))</f>
        <v/>
      </c>
      <c r="C611" s="82" t="str">
        <f t="shared" si="27"/>
        <v/>
      </c>
      <c r="D611" s="82" t="str">
        <f t="shared" si="28"/>
        <v/>
      </c>
      <c r="E611" s="82" t="str">
        <f>IF(A611="","",A+SUM($D$2:D610))</f>
        <v/>
      </c>
      <c r="F611" s="82" t="str">
        <f>IF(A611="","",SUM(D$1:D611)+PV)</f>
        <v/>
      </c>
      <c r="G611" s="82" t="str">
        <f>IF(A611="","",IF(Paskola_SK!$D$9=Paskola_VP!$A$10,I610*( (1+rate)^(B611-B610)-1 ),I610*rate))</f>
        <v/>
      </c>
      <c r="H611" s="82" t="str">
        <f>IF(D611="","",SUM(G$1:G611))</f>
        <v/>
      </c>
      <c r="I611" s="82" t="str">
        <f t="shared" si="29"/>
        <v/>
      </c>
    </row>
    <row r="612" spans="1:9" x14ac:dyDescent="0.25">
      <c r="A612" s="84" t="str">
        <f>IF(I611="","",IF(A611&gt;=Paskola_SK!$D$7*p,"",A611+1))</f>
        <v/>
      </c>
      <c r="B612" s="83" t="str">
        <f>IF(A612="","",IF(p=52,B611+7,IF(p=26,B611+14,IF(p=24,IF(MOD(A612,2)=0,EDATE(Paskola_SK!$D$8,A612/2),B611+14),IF(DAY(DATE(YEAR(Paskola_SK!$D$8),MONTH(Paskola_SK!$D$8)+(A612-1)*(12/p),DAY(Paskola_SK!$D$8)))&lt;&gt;DAY(Paskola_SK!$D$8),DATE(YEAR(Paskola_SK!$D$8),MONTH(Paskola_SK!$D$8)+A612*(12/p)+1,0),DATE(YEAR(Paskola_SK!$D$8),MONTH(Paskola_SK!$D$8)+A612*(12/p),DAY(Paskola_SK!$D$8)))))))</f>
        <v/>
      </c>
      <c r="C612" s="82" t="str">
        <f t="shared" si="27"/>
        <v/>
      </c>
      <c r="D612" s="82" t="str">
        <f t="shared" si="28"/>
        <v/>
      </c>
      <c r="E612" s="82" t="str">
        <f>IF(A612="","",A+SUM($D$2:D611))</f>
        <v/>
      </c>
      <c r="F612" s="82" t="str">
        <f>IF(A612="","",SUM(D$1:D612)+PV)</f>
        <v/>
      </c>
      <c r="G612" s="82" t="str">
        <f>IF(A612="","",IF(Paskola_SK!$D$9=Paskola_VP!$A$10,I611*( (1+rate)^(B612-B611)-1 ),I611*rate))</f>
        <v/>
      </c>
      <c r="H612" s="82" t="str">
        <f>IF(D612="","",SUM(G$1:G612))</f>
        <v/>
      </c>
      <c r="I612" s="82" t="str">
        <f t="shared" si="29"/>
        <v/>
      </c>
    </row>
    <row r="613" spans="1:9" x14ac:dyDescent="0.25">
      <c r="A613" s="84" t="str">
        <f>IF(I612="","",IF(A612&gt;=Paskola_SK!$D$7*p,"",A612+1))</f>
        <v/>
      </c>
      <c r="B613" s="83" t="str">
        <f>IF(A613="","",IF(p=52,B612+7,IF(p=26,B612+14,IF(p=24,IF(MOD(A613,2)=0,EDATE(Paskola_SK!$D$8,A613/2),B612+14),IF(DAY(DATE(YEAR(Paskola_SK!$D$8),MONTH(Paskola_SK!$D$8)+(A613-1)*(12/p),DAY(Paskola_SK!$D$8)))&lt;&gt;DAY(Paskola_SK!$D$8),DATE(YEAR(Paskola_SK!$D$8),MONTH(Paskola_SK!$D$8)+A613*(12/p)+1,0),DATE(YEAR(Paskola_SK!$D$8),MONTH(Paskola_SK!$D$8)+A613*(12/p),DAY(Paskola_SK!$D$8)))))))</f>
        <v/>
      </c>
      <c r="C613" s="82" t="str">
        <f t="shared" si="27"/>
        <v/>
      </c>
      <c r="D613" s="82" t="str">
        <f t="shared" si="28"/>
        <v/>
      </c>
      <c r="E613" s="82" t="str">
        <f>IF(A613="","",A+SUM($D$2:D612))</f>
        <v/>
      </c>
      <c r="F613" s="82" t="str">
        <f>IF(A613="","",SUM(D$1:D613)+PV)</f>
        <v/>
      </c>
      <c r="G613" s="82" t="str">
        <f>IF(A613="","",IF(Paskola_SK!$D$9=Paskola_VP!$A$10,I612*( (1+rate)^(B613-B612)-1 ),I612*rate))</f>
        <v/>
      </c>
      <c r="H613" s="82" t="str">
        <f>IF(D613="","",SUM(G$1:G613))</f>
        <v/>
      </c>
      <c r="I613" s="82" t="str">
        <f t="shared" si="29"/>
        <v/>
      </c>
    </row>
    <row r="614" spans="1:9" x14ac:dyDescent="0.25">
      <c r="A614" s="84" t="str">
        <f>IF(I613="","",IF(A613&gt;=Paskola_SK!$D$7*p,"",A613+1))</f>
        <v/>
      </c>
      <c r="B614" s="83" t="str">
        <f>IF(A614="","",IF(p=52,B613+7,IF(p=26,B613+14,IF(p=24,IF(MOD(A614,2)=0,EDATE(Paskola_SK!$D$8,A614/2),B613+14),IF(DAY(DATE(YEAR(Paskola_SK!$D$8),MONTH(Paskola_SK!$D$8)+(A614-1)*(12/p),DAY(Paskola_SK!$D$8)))&lt;&gt;DAY(Paskola_SK!$D$8),DATE(YEAR(Paskola_SK!$D$8),MONTH(Paskola_SK!$D$8)+A614*(12/p)+1,0),DATE(YEAR(Paskola_SK!$D$8),MONTH(Paskola_SK!$D$8)+A614*(12/p),DAY(Paskola_SK!$D$8)))))))</f>
        <v/>
      </c>
      <c r="C614" s="82" t="str">
        <f t="shared" si="27"/>
        <v/>
      </c>
      <c r="D614" s="82" t="str">
        <f t="shared" si="28"/>
        <v/>
      </c>
      <c r="E614" s="82" t="str">
        <f>IF(A614="","",A+SUM($D$2:D613))</f>
        <v/>
      </c>
      <c r="F614" s="82" t="str">
        <f>IF(A614="","",SUM(D$1:D614)+PV)</f>
        <v/>
      </c>
      <c r="G614" s="82" t="str">
        <f>IF(A614="","",IF(Paskola_SK!$D$9=Paskola_VP!$A$10,I613*( (1+rate)^(B614-B613)-1 ),I613*rate))</f>
        <v/>
      </c>
      <c r="H614" s="82" t="str">
        <f>IF(D614="","",SUM(G$1:G614))</f>
        <v/>
      </c>
      <c r="I614" s="82" t="str">
        <f t="shared" si="29"/>
        <v/>
      </c>
    </row>
    <row r="615" spans="1:9" x14ac:dyDescent="0.25">
      <c r="A615" s="84" t="str">
        <f>IF(I614="","",IF(A614&gt;=Paskola_SK!$D$7*p,"",A614+1))</f>
        <v/>
      </c>
      <c r="B615" s="83" t="str">
        <f>IF(A615="","",IF(p=52,B614+7,IF(p=26,B614+14,IF(p=24,IF(MOD(A615,2)=0,EDATE(Paskola_SK!$D$8,A615/2),B614+14),IF(DAY(DATE(YEAR(Paskola_SK!$D$8),MONTH(Paskola_SK!$D$8)+(A615-1)*(12/p),DAY(Paskola_SK!$D$8)))&lt;&gt;DAY(Paskola_SK!$D$8),DATE(YEAR(Paskola_SK!$D$8),MONTH(Paskola_SK!$D$8)+A615*(12/p)+1,0),DATE(YEAR(Paskola_SK!$D$8),MONTH(Paskola_SK!$D$8)+A615*(12/p),DAY(Paskola_SK!$D$8)))))))</f>
        <v/>
      </c>
      <c r="C615" s="82" t="str">
        <f t="shared" si="27"/>
        <v/>
      </c>
      <c r="D615" s="82" t="str">
        <f t="shared" si="28"/>
        <v/>
      </c>
      <c r="E615" s="82" t="str">
        <f>IF(A615="","",A+SUM($D$2:D614))</f>
        <v/>
      </c>
      <c r="F615" s="82" t="str">
        <f>IF(A615="","",SUM(D$1:D615)+PV)</f>
        <v/>
      </c>
      <c r="G615" s="82" t="str">
        <f>IF(A615="","",IF(Paskola_SK!$D$9=Paskola_VP!$A$10,I614*( (1+rate)^(B615-B614)-1 ),I614*rate))</f>
        <v/>
      </c>
      <c r="H615" s="82" t="str">
        <f>IF(D615="","",SUM(G$1:G615))</f>
        <v/>
      </c>
      <c r="I615" s="82" t="str">
        <f t="shared" si="29"/>
        <v/>
      </c>
    </row>
    <row r="616" spans="1:9" x14ac:dyDescent="0.25">
      <c r="A616" s="84" t="str">
        <f>IF(I615="","",IF(A615&gt;=Paskola_SK!$D$7*p,"",A615+1))</f>
        <v/>
      </c>
      <c r="B616" s="83" t="str">
        <f>IF(A616="","",IF(p=52,B615+7,IF(p=26,B615+14,IF(p=24,IF(MOD(A616,2)=0,EDATE(Paskola_SK!$D$8,A616/2),B615+14),IF(DAY(DATE(YEAR(Paskola_SK!$D$8),MONTH(Paskola_SK!$D$8)+(A616-1)*(12/p),DAY(Paskola_SK!$D$8)))&lt;&gt;DAY(Paskola_SK!$D$8),DATE(YEAR(Paskola_SK!$D$8),MONTH(Paskola_SK!$D$8)+A616*(12/p)+1,0),DATE(YEAR(Paskola_SK!$D$8),MONTH(Paskola_SK!$D$8)+A616*(12/p),DAY(Paskola_SK!$D$8)))))))</f>
        <v/>
      </c>
      <c r="C616" s="82" t="str">
        <f t="shared" si="27"/>
        <v/>
      </c>
      <c r="D616" s="82" t="str">
        <f t="shared" si="28"/>
        <v/>
      </c>
      <c r="E616" s="82" t="str">
        <f>IF(A616="","",A+SUM($D$2:D615))</f>
        <v/>
      </c>
      <c r="F616" s="82" t="str">
        <f>IF(A616="","",SUM(D$1:D616)+PV)</f>
        <v/>
      </c>
      <c r="G616" s="82" t="str">
        <f>IF(A616="","",IF(Paskola_SK!$D$9=Paskola_VP!$A$10,I615*( (1+rate)^(B616-B615)-1 ),I615*rate))</f>
        <v/>
      </c>
      <c r="H616" s="82" t="str">
        <f>IF(D616="","",SUM(G$1:G616))</f>
        <v/>
      </c>
      <c r="I616" s="82" t="str">
        <f t="shared" si="29"/>
        <v/>
      </c>
    </row>
    <row r="617" spans="1:9" x14ac:dyDescent="0.25">
      <c r="A617" s="84" t="str">
        <f>IF(I616="","",IF(A616&gt;=Paskola_SK!$D$7*p,"",A616+1))</f>
        <v/>
      </c>
      <c r="B617" s="83" t="str">
        <f>IF(A617="","",IF(p=52,B616+7,IF(p=26,B616+14,IF(p=24,IF(MOD(A617,2)=0,EDATE(Paskola_SK!$D$8,A617/2),B616+14),IF(DAY(DATE(YEAR(Paskola_SK!$D$8),MONTH(Paskola_SK!$D$8)+(A617-1)*(12/p),DAY(Paskola_SK!$D$8)))&lt;&gt;DAY(Paskola_SK!$D$8),DATE(YEAR(Paskola_SK!$D$8),MONTH(Paskola_SK!$D$8)+A617*(12/p)+1,0),DATE(YEAR(Paskola_SK!$D$8),MONTH(Paskola_SK!$D$8)+A617*(12/p),DAY(Paskola_SK!$D$8)))))))</f>
        <v/>
      </c>
      <c r="C617" s="82" t="str">
        <f t="shared" si="27"/>
        <v/>
      </c>
      <c r="D617" s="82" t="str">
        <f t="shared" si="28"/>
        <v/>
      </c>
      <c r="E617" s="82" t="str">
        <f>IF(A617="","",A+SUM($D$2:D616))</f>
        <v/>
      </c>
      <c r="F617" s="82" t="str">
        <f>IF(A617="","",SUM(D$1:D617)+PV)</f>
        <v/>
      </c>
      <c r="G617" s="82" t="str">
        <f>IF(A617="","",IF(Paskola_SK!$D$9=Paskola_VP!$A$10,I616*( (1+rate)^(B617-B616)-1 ),I616*rate))</f>
        <v/>
      </c>
      <c r="H617" s="82" t="str">
        <f>IF(D617="","",SUM(G$1:G617))</f>
        <v/>
      </c>
      <c r="I617" s="82" t="str">
        <f t="shared" si="29"/>
        <v/>
      </c>
    </row>
    <row r="618" spans="1:9" x14ac:dyDescent="0.25">
      <c r="A618" s="84" t="str">
        <f>IF(I617="","",IF(A617&gt;=Paskola_SK!$D$7*p,"",A617+1))</f>
        <v/>
      </c>
      <c r="B618" s="83" t="str">
        <f>IF(A618="","",IF(p=52,B617+7,IF(p=26,B617+14,IF(p=24,IF(MOD(A618,2)=0,EDATE(Paskola_SK!$D$8,A618/2),B617+14),IF(DAY(DATE(YEAR(Paskola_SK!$D$8),MONTH(Paskola_SK!$D$8)+(A618-1)*(12/p),DAY(Paskola_SK!$D$8)))&lt;&gt;DAY(Paskola_SK!$D$8),DATE(YEAR(Paskola_SK!$D$8),MONTH(Paskola_SK!$D$8)+A618*(12/p)+1,0),DATE(YEAR(Paskola_SK!$D$8),MONTH(Paskola_SK!$D$8)+A618*(12/p),DAY(Paskola_SK!$D$8)))))))</f>
        <v/>
      </c>
      <c r="C618" s="82" t="str">
        <f t="shared" si="27"/>
        <v/>
      </c>
      <c r="D618" s="82" t="str">
        <f t="shared" si="28"/>
        <v/>
      </c>
      <c r="E618" s="82" t="str">
        <f>IF(A618="","",A+SUM($D$2:D617))</f>
        <v/>
      </c>
      <c r="F618" s="82" t="str">
        <f>IF(A618="","",SUM(D$1:D618)+PV)</f>
        <v/>
      </c>
      <c r="G618" s="82" t="str">
        <f>IF(A618="","",IF(Paskola_SK!$D$9=Paskola_VP!$A$10,I617*( (1+rate)^(B618-B617)-1 ),I617*rate))</f>
        <v/>
      </c>
      <c r="H618" s="82" t="str">
        <f>IF(D618="","",SUM(G$1:G618))</f>
        <v/>
      </c>
      <c r="I618" s="82" t="str">
        <f t="shared" si="29"/>
        <v/>
      </c>
    </row>
    <row r="619" spans="1:9" x14ac:dyDescent="0.25">
      <c r="A619" s="84" t="str">
        <f>IF(I618="","",IF(A618&gt;=Paskola_SK!$D$7*p,"",A618+1))</f>
        <v/>
      </c>
      <c r="B619" s="83" t="str">
        <f>IF(A619="","",IF(p=52,B618+7,IF(p=26,B618+14,IF(p=24,IF(MOD(A619,2)=0,EDATE(Paskola_SK!$D$8,A619/2),B618+14),IF(DAY(DATE(YEAR(Paskola_SK!$D$8),MONTH(Paskola_SK!$D$8)+(A619-1)*(12/p),DAY(Paskola_SK!$D$8)))&lt;&gt;DAY(Paskola_SK!$D$8),DATE(YEAR(Paskola_SK!$D$8),MONTH(Paskola_SK!$D$8)+A619*(12/p)+1,0),DATE(YEAR(Paskola_SK!$D$8),MONTH(Paskola_SK!$D$8)+A619*(12/p),DAY(Paskola_SK!$D$8)))))))</f>
        <v/>
      </c>
      <c r="C619" s="82" t="str">
        <f t="shared" si="27"/>
        <v/>
      </c>
      <c r="D619" s="82" t="str">
        <f t="shared" si="28"/>
        <v/>
      </c>
      <c r="E619" s="82" t="str">
        <f>IF(A619="","",A+SUM($D$2:D618))</f>
        <v/>
      </c>
      <c r="F619" s="82" t="str">
        <f>IF(A619="","",SUM(D$1:D619)+PV)</f>
        <v/>
      </c>
      <c r="G619" s="82" t="str">
        <f>IF(A619="","",IF(Paskola_SK!$D$9=Paskola_VP!$A$10,I618*( (1+rate)^(B619-B618)-1 ),I618*rate))</f>
        <v/>
      </c>
      <c r="H619" s="82" t="str">
        <f>IF(D619="","",SUM(G$1:G619))</f>
        <v/>
      </c>
      <c r="I619" s="82" t="str">
        <f t="shared" si="29"/>
        <v/>
      </c>
    </row>
    <row r="620" spans="1:9" x14ac:dyDescent="0.25">
      <c r="A620" s="84" t="str">
        <f>IF(I619="","",IF(A619&gt;=Paskola_SK!$D$7*p,"",A619+1))</f>
        <v/>
      </c>
      <c r="B620" s="83" t="str">
        <f>IF(A620="","",IF(p=52,B619+7,IF(p=26,B619+14,IF(p=24,IF(MOD(A620,2)=0,EDATE(Paskola_SK!$D$8,A620/2),B619+14),IF(DAY(DATE(YEAR(Paskola_SK!$D$8),MONTH(Paskola_SK!$D$8)+(A620-1)*(12/p),DAY(Paskola_SK!$D$8)))&lt;&gt;DAY(Paskola_SK!$D$8),DATE(YEAR(Paskola_SK!$D$8),MONTH(Paskola_SK!$D$8)+A620*(12/p)+1,0),DATE(YEAR(Paskola_SK!$D$8),MONTH(Paskola_SK!$D$8)+A620*(12/p),DAY(Paskola_SK!$D$8)))))))</f>
        <v/>
      </c>
      <c r="C620" s="82" t="str">
        <f t="shared" si="27"/>
        <v/>
      </c>
      <c r="D620" s="82" t="str">
        <f t="shared" si="28"/>
        <v/>
      </c>
      <c r="E620" s="82" t="str">
        <f>IF(A620="","",A+SUM($D$2:D619))</f>
        <v/>
      </c>
      <c r="F620" s="82" t="str">
        <f>IF(A620="","",SUM(D$1:D620)+PV)</f>
        <v/>
      </c>
      <c r="G620" s="82" t="str">
        <f>IF(A620="","",IF(Paskola_SK!$D$9=Paskola_VP!$A$10,I619*( (1+rate)^(B620-B619)-1 ),I619*rate))</f>
        <v/>
      </c>
      <c r="H620" s="82" t="str">
        <f>IF(D620="","",SUM(G$1:G620))</f>
        <v/>
      </c>
      <c r="I620" s="82" t="str">
        <f t="shared" si="29"/>
        <v/>
      </c>
    </row>
    <row r="621" spans="1:9" x14ac:dyDescent="0.25">
      <c r="A621" s="84" t="str">
        <f>IF(I620="","",IF(A620&gt;=Paskola_SK!$D$7*p,"",A620+1))</f>
        <v/>
      </c>
      <c r="B621" s="83" t="str">
        <f>IF(A621="","",IF(p=52,B620+7,IF(p=26,B620+14,IF(p=24,IF(MOD(A621,2)=0,EDATE(Paskola_SK!$D$8,A621/2),B620+14),IF(DAY(DATE(YEAR(Paskola_SK!$D$8),MONTH(Paskola_SK!$D$8)+(A621-1)*(12/p),DAY(Paskola_SK!$D$8)))&lt;&gt;DAY(Paskola_SK!$D$8),DATE(YEAR(Paskola_SK!$D$8),MONTH(Paskola_SK!$D$8)+A621*(12/p)+1,0),DATE(YEAR(Paskola_SK!$D$8),MONTH(Paskola_SK!$D$8)+A621*(12/p),DAY(Paskola_SK!$D$8)))))))</f>
        <v/>
      </c>
      <c r="C621" s="82" t="str">
        <f t="shared" si="27"/>
        <v/>
      </c>
      <c r="D621" s="82" t="str">
        <f t="shared" si="28"/>
        <v/>
      </c>
      <c r="E621" s="82" t="str">
        <f>IF(A621="","",A+SUM($D$2:D620))</f>
        <v/>
      </c>
      <c r="F621" s="82" t="str">
        <f>IF(A621="","",SUM(D$1:D621)+PV)</f>
        <v/>
      </c>
      <c r="G621" s="82" t="str">
        <f>IF(A621="","",IF(Paskola_SK!$D$9=Paskola_VP!$A$10,I620*( (1+rate)^(B621-B620)-1 ),I620*rate))</f>
        <v/>
      </c>
      <c r="H621" s="82" t="str">
        <f>IF(D621="","",SUM(G$1:G621))</f>
        <v/>
      </c>
      <c r="I621" s="82" t="str">
        <f t="shared" si="29"/>
        <v/>
      </c>
    </row>
    <row r="622" spans="1:9" x14ac:dyDescent="0.25">
      <c r="A622" s="84" t="str">
        <f>IF(I621="","",IF(A621&gt;=Paskola_SK!$D$7*p,"",A621+1))</f>
        <v/>
      </c>
      <c r="B622" s="83" t="str">
        <f>IF(A622="","",IF(p=52,B621+7,IF(p=26,B621+14,IF(p=24,IF(MOD(A622,2)=0,EDATE(Paskola_SK!$D$8,A622/2),B621+14),IF(DAY(DATE(YEAR(Paskola_SK!$D$8),MONTH(Paskola_SK!$D$8)+(A622-1)*(12/p),DAY(Paskola_SK!$D$8)))&lt;&gt;DAY(Paskola_SK!$D$8),DATE(YEAR(Paskola_SK!$D$8),MONTH(Paskola_SK!$D$8)+A622*(12/p)+1,0),DATE(YEAR(Paskola_SK!$D$8),MONTH(Paskola_SK!$D$8)+A622*(12/p),DAY(Paskola_SK!$D$8)))))))</f>
        <v/>
      </c>
      <c r="C622" s="82" t="str">
        <f t="shared" si="27"/>
        <v/>
      </c>
      <c r="D622" s="82" t="str">
        <f t="shared" si="28"/>
        <v/>
      </c>
      <c r="E622" s="82" t="str">
        <f>IF(A622="","",A+SUM($D$2:D621))</f>
        <v/>
      </c>
      <c r="F622" s="82" t="str">
        <f>IF(A622="","",SUM(D$1:D622)+PV)</f>
        <v/>
      </c>
      <c r="G622" s="82" t="str">
        <f>IF(A622="","",IF(Paskola_SK!$D$9=Paskola_VP!$A$10,I621*( (1+rate)^(B622-B621)-1 ),I621*rate))</f>
        <v/>
      </c>
      <c r="H622" s="82" t="str">
        <f>IF(D622="","",SUM(G$1:G622))</f>
        <v/>
      </c>
      <c r="I622" s="82" t="str">
        <f t="shared" si="29"/>
        <v/>
      </c>
    </row>
    <row r="623" spans="1:9" x14ac:dyDescent="0.25">
      <c r="A623" s="84" t="str">
        <f>IF(I622="","",IF(A622&gt;=Paskola_SK!$D$7*p,"",A622+1))</f>
        <v/>
      </c>
      <c r="B623" s="83" t="str">
        <f>IF(A623="","",IF(p=52,B622+7,IF(p=26,B622+14,IF(p=24,IF(MOD(A623,2)=0,EDATE(Paskola_SK!$D$8,A623/2),B622+14),IF(DAY(DATE(YEAR(Paskola_SK!$D$8),MONTH(Paskola_SK!$D$8)+(A623-1)*(12/p),DAY(Paskola_SK!$D$8)))&lt;&gt;DAY(Paskola_SK!$D$8),DATE(YEAR(Paskola_SK!$D$8),MONTH(Paskola_SK!$D$8)+A623*(12/p)+1,0),DATE(YEAR(Paskola_SK!$D$8),MONTH(Paskola_SK!$D$8)+A623*(12/p),DAY(Paskola_SK!$D$8)))))))</f>
        <v/>
      </c>
      <c r="C623" s="82" t="str">
        <f t="shared" si="27"/>
        <v/>
      </c>
      <c r="D623" s="82" t="str">
        <f t="shared" si="28"/>
        <v/>
      </c>
      <c r="E623" s="82" t="str">
        <f>IF(A623="","",A+SUM($D$2:D622))</f>
        <v/>
      </c>
      <c r="F623" s="82" t="str">
        <f>IF(A623="","",SUM(D$1:D623)+PV)</f>
        <v/>
      </c>
      <c r="G623" s="82" t="str">
        <f>IF(A623="","",IF(Paskola_SK!$D$9=Paskola_VP!$A$10,I622*( (1+rate)^(B623-B622)-1 ),I622*rate))</f>
        <v/>
      </c>
      <c r="H623" s="82" t="str">
        <f>IF(D623="","",SUM(G$1:G623))</f>
        <v/>
      </c>
      <c r="I623" s="82" t="str">
        <f t="shared" si="29"/>
        <v/>
      </c>
    </row>
    <row r="624" spans="1:9" x14ac:dyDescent="0.25">
      <c r="A624" s="84" t="str">
        <f>IF(I623="","",IF(A623&gt;=Paskola_SK!$D$7*p,"",A623+1))</f>
        <v/>
      </c>
      <c r="B624" s="83" t="str">
        <f>IF(A624="","",IF(p=52,B623+7,IF(p=26,B623+14,IF(p=24,IF(MOD(A624,2)=0,EDATE(Paskola_SK!$D$8,A624/2),B623+14),IF(DAY(DATE(YEAR(Paskola_SK!$D$8),MONTH(Paskola_SK!$D$8)+(A624-1)*(12/p),DAY(Paskola_SK!$D$8)))&lt;&gt;DAY(Paskola_SK!$D$8),DATE(YEAR(Paskola_SK!$D$8),MONTH(Paskola_SK!$D$8)+A624*(12/p)+1,0),DATE(YEAR(Paskola_SK!$D$8),MONTH(Paskola_SK!$D$8)+A624*(12/p),DAY(Paskola_SK!$D$8)))))))</f>
        <v/>
      </c>
      <c r="C624" s="82" t="str">
        <f t="shared" si="27"/>
        <v/>
      </c>
      <c r="D624" s="82" t="str">
        <f t="shared" si="28"/>
        <v/>
      </c>
      <c r="E624" s="82" t="str">
        <f>IF(A624="","",A+SUM($D$2:D623))</f>
        <v/>
      </c>
      <c r="F624" s="82" t="str">
        <f>IF(A624="","",SUM(D$1:D624)+PV)</f>
        <v/>
      </c>
      <c r="G624" s="82" t="str">
        <f>IF(A624="","",IF(Paskola_SK!$D$9=Paskola_VP!$A$10,I623*( (1+rate)^(B624-B623)-1 ),I623*rate))</f>
        <v/>
      </c>
      <c r="H624" s="82" t="str">
        <f>IF(D624="","",SUM(G$1:G624))</f>
        <v/>
      </c>
      <c r="I624" s="82" t="str">
        <f t="shared" si="29"/>
        <v/>
      </c>
    </row>
    <row r="625" spans="1:9" x14ac:dyDescent="0.25">
      <c r="A625" s="84" t="str">
        <f>IF(I624="","",IF(A624&gt;=Paskola_SK!$D$7*p,"",A624+1))</f>
        <v/>
      </c>
      <c r="B625" s="83" t="str">
        <f>IF(A625="","",IF(p=52,B624+7,IF(p=26,B624+14,IF(p=24,IF(MOD(A625,2)=0,EDATE(Paskola_SK!$D$8,A625/2),B624+14),IF(DAY(DATE(YEAR(Paskola_SK!$D$8),MONTH(Paskola_SK!$D$8)+(A625-1)*(12/p),DAY(Paskola_SK!$D$8)))&lt;&gt;DAY(Paskola_SK!$D$8),DATE(YEAR(Paskola_SK!$D$8),MONTH(Paskola_SK!$D$8)+A625*(12/p)+1,0),DATE(YEAR(Paskola_SK!$D$8),MONTH(Paskola_SK!$D$8)+A625*(12/p),DAY(Paskola_SK!$D$8)))))))</f>
        <v/>
      </c>
      <c r="C625" s="82" t="str">
        <f t="shared" si="27"/>
        <v/>
      </c>
      <c r="D625" s="82" t="str">
        <f t="shared" si="28"/>
        <v/>
      </c>
      <c r="E625" s="82" t="str">
        <f>IF(A625="","",A+SUM($D$2:D624))</f>
        <v/>
      </c>
      <c r="F625" s="82" t="str">
        <f>IF(A625="","",SUM(D$1:D625)+PV)</f>
        <v/>
      </c>
      <c r="G625" s="82" t="str">
        <f>IF(A625="","",IF(Paskola_SK!$D$9=Paskola_VP!$A$10,I624*( (1+rate)^(B625-B624)-1 ),I624*rate))</f>
        <v/>
      </c>
      <c r="H625" s="82" t="str">
        <f>IF(D625="","",SUM(G$1:G625))</f>
        <v/>
      </c>
      <c r="I625" s="82" t="str">
        <f t="shared" si="29"/>
        <v/>
      </c>
    </row>
    <row r="626" spans="1:9" x14ac:dyDescent="0.25">
      <c r="A626" s="84" t="str">
        <f>IF(I625="","",IF(A625&gt;=Paskola_SK!$D$7*p,"",A625+1))</f>
        <v/>
      </c>
      <c r="B626" s="83" t="str">
        <f>IF(A626="","",IF(p=52,B625+7,IF(p=26,B625+14,IF(p=24,IF(MOD(A626,2)=0,EDATE(Paskola_SK!$D$8,A626/2),B625+14),IF(DAY(DATE(YEAR(Paskola_SK!$D$8),MONTH(Paskola_SK!$D$8)+(A626-1)*(12/p),DAY(Paskola_SK!$D$8)))&lt;&gt;DAY(Paskola_SK!$D$8),DATE(YEAR(Paskola_SK!$D$8),MONTH(Paskola_SK!$D$8)+A626*(12/p)+1,0),DATE(YEAR(Paskola_SK!$D$8),MONTH(Paskola_SK!$D$8)+A626*(12/p),DAY(Paskola_SK!$D$8)))))))</f>
        <v/>
      </c>
      <c r="C626" s="82" t="str">
        <f t="shared" si="27"/>
        <v/>
      </c>
      <c r="D626" s="82" t="str">
        <f t="shared" si="28"/>
        <v/>
      </c>
      <c r="E626" s="82" t="str">
        <f>IF(A626="","",A+SUM($D$2:D625))</f>
        <v/>
      </c>
      <c r="F626" s="82" t="str">
        <f>IF(A626="","",SUM(D$1:D626)+PV)</f>
        <v/>
      </c>
      <c r="G626" s="82" t="str">
        <f>IF(A626="","",IF(Paskola_SK!$D$9=Paskola_VP!$A$10,I625*( (1+rate)^(B626-B625)-1 ),I625*rate))</f>
        <v/>
      </c>
      <c r="H626" s="82" t="str">
        <f>IF(D626="","",SUM(G$1:G626))</f>
        <v/>
      </c>
      <c r="I626" s="82" t="str">
        <f t="shared" si="29"/>
        <v/>
      </c>
    </row>
    <row r="627" spans="1:9" x14ac:dyDescent="0.25">
      <c r="A627" s="84" t="str">
        <f>IF(I626="","",IF(A626&gt;=Paskola_SK!$D$7*p,"",A626+1))</f>
        <v/>
      </c>
      <c r="B627" s="83" t="str">
        <f>IF(A627="","",IF(p=52,B626+7,IF(p=26,B626+14,IF(p=24,IF(MOD(A627,2)=0,EDATE(Paskola_SK!$D$8,A627/2),B626+14),IF(DAY(DATE(YEAR(Paskola_SK!$D$8),MONTH(Paskola_SK!$D$8)+(A627-1)*(12/p),DAY(Paskola_SK!$D$8)))&lt;&gt;DAY(Paskola_SK!$D$8),DATE(YEAR(Paskola_SK!$D$8),MONTH(Paskola_SK!$D$8)+A627*(12/p)+1,0),DATE(YEAR(Paskola_SK!$D$8),MONTH(Paskola_SK!$D$8)+A627*(12/p),DAY(Paskola_SK!$D$8)))))))</f>
        <v/>
      </c>
      <c r="C627" s="82" t="str">
        <f t="shared" si="27"/>
        <v/>
      </c>
      <c r="D627" s="82" t="str">
        <f t="shared" si="28"/>
        <v/>
      </c>
      <c r="E627" s="82" t="str">
        <f>IF(A627="","",A+SUM($D$2:D626))</f>
        <v/>
      </c>
      <c r="F627" s="82" t="str">
        <f>IF(A627="","",SUM(D$1:D627)+PV)</f>
        <v/>
      </c>
      <c r="G627" s="82" t="str">
        <f>IF(A627="","",IF(Paskola_SK!$D$9=Paskola_VP!$A$10,I626*( (1+rate)^(B627-B626)-1 ),I626*rate))</f>
        <v/>
      </c>
      <c r="H627" s="82" t="str">
        <f>IF(D627="","",SUM(G$1:G627))</f>
        <v/>
      </c>
      <c r="I627" s="82" t="str">
        <f t="shared" si="29"/>
        <v/>
      </c>
    </row>
    <row r="628" spans="1:9" x14ac:dyDescent="0.25">
      <c r="A628" s="84" t="str">
        <f>IF(I627="","",IF(A627&gt;=Paskola_SK!$D$7*p,"",A627+1))</f>
        <v/>
      </c>
      <c r="B628" s="83" t="str">
        <f>IF(A628="","",IF(p=52,B627+7,IF(p=26,B627+14,IF(p=24,IF(MOD(A628,2)=0,EDATE(Paskola_SK!$D$8,A628/2),B627+14),IF(DAY(DATE(YEAR(Paskola_SK!$D$8),MONTH(Paskola_SK!$D$8)+(A628-1)*(12/p),DAY(Paskola_SK!$D$8)))&lt;&gt;DAY(Paskola_SK!$D$8),DATE(YEAR(Paskola_SK!$D$8),MONTH(Paskola_SK!$D$8)+A628*(12/p)+1,0),DATE(YEAR(Paskola_SK!$D$8),MONTH(Paskola_SK!$D$8)+A628*(12/p),DAY(Paskola_SK!$D$8)))))))</f>
        <v/>
      </c>
      <c r="C628" s="82" t="str">
        <f t="shared" si="27"/>
        <v/>
      </c>
      <c r="D628" s="82" t="str">
        <f t="shared" si="28"/>
        <v/>
      </c>
      <c r="E628" s="82" t="str">
        <f>IF(A628="","",A+SUM($D$2:D627))</f>
        <v/>
      </c>
      <c r="F628" s="82" t="str">
        <f>IF(A628="","",SUM(D$1:D628)+PV)</f>
        <v/>
      </c>
      <c r="G628" s="82" t="str">
        <f>IF(A628="","",IF(Paskola_SK!$D$9=Paskola_VP!$A$10,I627*( (1+rate)^(B628-B627)-1 ),I627*rate))</f>
        <v/>
      </c>
      <c r="H628" s="82" t="str">
        <f>IF(D628="","",SUM(G$1:G628))</f>
        <v/>
      </c>
      <c r="I628" s="82" t="str">
        <f t="shared" si="29"/>
        <v/>
      </c>
    </row>
    <row r="629" spans="1:9" x14ac:dyDescent="0.25">
      <c r="A629" s="84" t="str">
        <f>IF(I628="","",IF(A628&gt;=Paskola_SK!$D$7*p,"",A628+1))</f>
        <v/>
      </c>
      <c r="B629" s="83" t="str">
        <f>IF(A629="","",IF(p=52,B628+7,IF(p=26,B628+14,IF(p=24,IF(MOD(A629,2)=0,EDATE(Paskola_SK!$D$8,A629/2),B628+14),IF(DAY(DATE(YEAR(Paskola_SK!$D$8),MONTH(Paskola_SK!$D$8)+(A629-1)*(12/p),DAY(Paskola_SK!$D$8)))&lt;&gt;DAY(Paskola_SK!$D$8),DATE(YEAR(Paskola_SK!$D$8),MONTH(Paskola_SK!$D$8)+A629*(12/p)+1,0),DATE(YEAR(Paskola_SK!$D$8),MONTH(Paskola_SK!$D$8)+A629*(12/p),DAY(Paskola_SK!$D$8)))))))</f>
        <v/>
      </c>
      <c r="C629" s="82" t="str">
        <f t="shared" si="27"/>
        <v/>
      </c>
      <c r="D629" s="82" t="str">
        <f t="shared" si="28"/>
        <v/>
      </c>
      <c r="E629" s="82" t="str">
        <f>IF(A629="","",A+SUM($D$2:D628))</f>
        <v/>
      </c>
      <c r="F629" s="82" t="str">
        <f>IF(A629="","",SUM(D$1:D629)+PV)</f>
        <v/>
      </c>
      <c r="G629" s="82" t="str">
        <f>IF(A629="","",IF(Paskola_SK!$D$9=Paskola_VP!$A$10,I628*( (1+rate)^(B629-B628)-1 ),I628*rate))</f>
        <v/>
      </c>
      <c r="H629" s="82" t="str">
        <f>IF(D629="","",SUM(G$1:G629))</f>
        <v/>
      </c>
      <c r="I629" s="82" t="str">
        <f t="shared" si="29"/>
        <v/>
      </c>
    </row>
    <row r="630" spans="1:9" x14ac:dyDescent="0.25">
      <c r="A630" s="84" t="str">
        <f>IF(I629="","",IF(A629&gt;=Paskola_SK!$D$7*p,"",A629+1))</f>
        <v/>
      </c>
      <c r="B630" s="83" t="str">
        <f>IF(A630="","",IF(p=52,B629+7,IF(p=26,B629+14,IF(p=24,IF(MOD(A630,2)=0,EDATE(Paskola_SK!$D$8,A630/2),B629+14),IF(DAY(DATE(YEAR(Paskola_SK!$D$8),MONTH(Paskola_SK!$D$8)+(A630-1)*(12/p),DAY(Paskola_SK!$D$8)))&lt;&gt;DAY(Paskola_SK!$D$8),DATE(YEAR(Paskola_SK!$D$8),MONTH(Paskola_SK!$D$8)+A630*(12/p)+1,0),DATE(YEAR(Paskola_SK!$D$8),MONTH(Paskola_SK!$D$8)+A630*(12/p),DAY(Paskola_SK!$D$8)))))))</f>
        <v/>
      </c>
      <c r="C630" s="82" t="str">
        <f t="shared" si="27"/>
        <v/>
      </c>
      <c r="D630" s="82" t="str">
        <f t="shared" si="28"/>
        <v/>
      </c>
      <c r="E630" s="82" t="str">
        <f>IF(A630="","",A+SUM($D$2:D629))</f>
        <v/>
      </c>
      <c r="F630" s="82" t="str">
        <f>IF(A630="","",SUM(D$1:D630)+PV)</f>
        <v/>
      </c>
      <c r="G630" s="82" t="str">
        <f>IF(A630="","",IF(Paskola_SK!$D$9=Paskola_VP!$A$10,I629*( (1+rate)^(B630-B629)-1 ),I629*rate))</f>
        <v/>
      </c>
      <c r="H630" s="82" t="str">
        <f>IF(D630="","",SUM(G$1:G630))</f>
        <v/>
      </c>
      <c r="I630" s="82" t="str">
        <f t="shared" si="29"/>
        <v/>
      </c>
    </row>
    <row r="631" spans="1:9" x14ac:dyDescent="0.25">
      <c r="A631" s="84" t="str">
        <f>IF(I630="","",IF(A630&gt;=Paskola_SK!$D$7*p,"",A630+1))</f>
        <v/>
      </c>
      <c r="B631" s="83" t="str">
        <f>IF(A631="","",IF(p=52,B630+7,IF(p=26,B630+14,IF(p=24,IF(MOD(A631,2)=0,EDATE(Paskola_SK!$D$8,A631/2),B630+14),IF(DAY(DATE(YEAR(Paskola_SK!$D$8),MONTH(Paskola_SK!$D$8)+(A631-1)*(12/p),DAY(Paskola_SK!$D$8)))&lt;&gt;DAY(Paskola_SK!$D$8),DATE(YEAR(Paskola_SK!$D$8),MONTH(Paskola_SK!$D$8)+A631*(12/p)+1,0),DATE(YEAR(Paskola_SK!$D$8),MONTH(Paskola_SK!$D$8)+A631*(12/p),DAY(Paskola_SK!$D$8)))))))</f>
        <v/>
      </c>
      <c r="C631" s="82" t="str">
        <f t="shared" si="27"/>
        <v/>
      </c>
      <c r="D631" s="82" t="str">
        <f t="shared" si="28"/>
        <v/>
      </c>
      <c r="E631" s="82" t="str">
        <f>IF(A631="","",A+SUM($D$2:D630))</f>
        <v/>
      </c>
      <c r="F631" s="82" t="str">
        <f>IF(A631="","",SUM(D$1:D631)+PV)</f>
        <v/>
      </c>
      <c r="G631" s="82" t="str">
        <f>IF(A631="","",IF(Paskola_SK!$D$9=Paskola_VP!$A$10,I630*( (1+rate)^(B631-B630)-1 ),I630*rate))</f>
        <v/>
      </c>
      <c r="H631" s="82" t="str">
        <f>IF(D631="","",SUM(G$1:G631))</f>
        <v/>
      </c>
      <c r="I631" s="82" t="str">
        <f t="shared" si="29"/>
        <v/>
      </c>
    </row>
    <row r="632" spans="1:9" x14ac:dyDescent="0.25">
      <c r="A632" s="84" t="str">
        <f>IF(I631="","",IF(A631&gt;=Paskola_SK!$D$7*p,"",A631+1))</f>
        <v/>
      </c>
      <c r="B632" s="83" t="str">
        <f>IF(A632="","",IF(p=52,B631+7,IF(p=26,B631+14,IF(p=24,IF(MOD(A632,2)=0,EDATE(Paskola_SK!$D$8,A632/2),B631+14),IF(DAY(DATE(YEAR(Paskola_SK!$D$8),MONTH(Paskola_SK!$D$8)+(A632-1)*(12/p),DAY(Paskola_SK!$D$8)))&lt;&gt;DAY(Paskola_SK!$D$8),DATE(YEAR(Paskola_SK!$D$8),MONTH(Paskola_SK!$D$8)+A632*(12/p)+1,0),DATE(YEAR(Paskola_SK!$D$8),MONTH(Paskola_SK!$D$8)+A632*(12/p),DAY(Paskola_SK!$D$8)))))))</f>
        <v/>
      </c>
      <c r="C632" s="82" t="str">
        <f t="shared" si="27"/>
        <v/>
      </c>
      <c r="D632" s="82" t="str">
        <f t="shared" si="28"/>
        <v/>
      </c>
      <c r="E632" s="82" t="str">
        <f>IF(A632="","",A+SUM($D$2:D631))</f>
        <v/>
      </c>
      <c r="F632" s="82" t="str">
        <f>IF(A632="","",SUM(D$1:D632)+PV)</f>
        <v/>
      </c>
      <c r="G632" s="82" t="str">
        <f>IF(A632="","",IF(Paskola_SK!$D$9=Paskola_VP!$A$10,I631*( (1+rate)^(B632-B631)-1 ),I631*rate))</f>
        <v/>
      </c>
      <c r="H632" s="82" t="str">
        <f>IF(D632="","",SUM(G$1:G632))</f>
        <v/>
      </c>
      <c r="I632" s="82" t="str">
        <f t="shared" si="29"/>
        <v/>
      </c>
    </row>
    <row r="633" spans="1:9" x14ac:dyDescent="0.25">
      <c r="A633" s="84" t="str">
        <f>IF(I632="","",IF(A632&gt;=Paskola_SK!$D$7*p,"",A632+1))</f>
        <v/>
      </c>
      <c r="B633" s="83" t="str">
        <f>IF(A633="","",IF(p=52,B632+7,IF(p=26,B632+14,IF(p=24,IF(MOD(A633,2)=0,EDATE(Paskola_SK!$D$8,A633/2),B632+14),IF(DAY(DATE(YEAR(Paskola_SK!$D$8),MONTH(Paskola_SK!$D$8)+(A633-1)*(12/p),DAY(Paskola_SK!$D$8)))&lt;&gt;DAY(Paskola_SK!$D$8),DATE(YEAR(Paskola_SK!$D$8),MONTH(Paskola_SK!$D$8)+A633*(12/p)+1,0),DATE(YEAR(Paskola_SK!$D$8),MONTH(Paskola_SK!$D$8)+A633*(12/p),DAY(Paskola_SK!$D$8)))))))</f>
        <v/>
      </c>
      <c r="C633" s="82" t="str">
        <f t="shared" si="27"/>
        <v/>
      </c>
      <c r="D633" s="82" t="str">
        <f t="shared" si="28"/>
        <v/>
      </c>
      <c r="E633" s="82" t="str">
        <f>IF(A633="","",A+SUM($D$2:D632))</f>
        <v/>
      </c>
      <c r="F633" s="82" t="str">
        <f>IF(A633="","",SUM(D$1:D633)+PV)</f>
        <v/>
      </c>
      <c r="G633" s="82" t="str">
        <f>IF(A633="","",IF(Paskola_SK!$D$9=Paskola_VP!$A$10,I632*( (1+rate)^(B633-B632)-1 ),I632*rate))</f>
        <v/>
      </c>
      <c r="H633" s="82" t="str">
        <f>IF(D633="","",SUM(G$1:G633))</f>
        <v/>
      </c>
      <c r="I633" s="82" t="str">
        <f t="shared" si="29"/>
        <v/>
      </c>
    </row>
    <row r="634" spans="1:9" x14ac:dyDescent="0.25">
      <c r="A634" s="84" t="str">
        <f>IF(I633="","",IF(A633&gt;=Paskola_SK!$D$7*p,"",A633+1))</f>
        <v/>
      </c>
      <c r="B634" s="83" t="str">
        <f>IF(A634="","",IF(p=52,B633+7,IF(p=26,B633+14,IF(p=24,IF(MOD(A634,2)=0,EDATE(Paskola_SK!$D$8,A634/2),B633+14),IF(DAY(DATE(YEAR(Paskola_SK!$D$8),MONTH(Paskola_SK!$D$8)+(A634-1)*(12/p),DAY(Paskola_SK!$D$8)))&lt;&gt;DAY(Paskola_SK!$D$8),DATE(YEAR(Paskola_SK!$D$8),MONTH(Paskola_SK!$D$8)+A634*(12/p)+1,0),DATE(YEAR(Paskola_SK!$D$8),MONTH(Paskola_SK!$D$8)+A634*(12/p),DAY(Paskola_SK!$D$8)))))))</f>
        <v/>
      </c>
      <c r="C634" s="82" t="str">
        <f t="shared" si="27"/>
        <v/>
      </c>
      <c r="D634" s="82" t="str">
        <f t="shared" si="28"/>
        <v/>
      </c>
      <c r="E634" s="82" t="str">
        <f>IF(A634="","",A+SUM($D$2:D633))</f>
        <v/>
      </c>
      <c r="F634" s="82" t="str">
        <f>IF(A634="","",SUM(D$1:D634)+PV)</f>
        <v/>
      </c>
      <c r="G634" s="82" t="str">
        <f>IF(A634="","",IF(Paskola_SK!$D$9=Paskola_VP!$A$10,I633*( (1+rate)^(B634-B633)-1 ),I633*rate))</f>
        <v/>
      </c>
      <c r="H634" s="82" t="str">
        <f>IF(D634="","",SUM(G$1:G634))</f>
        <v/>
      </c>
      <c r="I634" s="82" t="str">
        <f t="shared" si="29"/>
        <v/>
      </c>
    </row>
    <row r="635" spans="1:9" x14ac:dyDescent="0.25">
      <c r="A635" s="84" t="str">
        <f>IF(I634="","",IF(A634&gt;=Paskola_SK!$D$7*p,"",A634+1))</f>
        <v/>
      </c>
      <c r="B635" s="83" t="str">
        <f>IF(A635="","",IF(p=52,B634+7,IF(p=26,B634+14,IF(p=24,IF(MOD(A635,2)=0,EDATE(Paskola_SK!$D$8,A635/2),B634+14),IF(DAY(DATE(YEAR(Paskola_SK!$D$8),MONTH(Paskola_SK!$D$8)+(A635-1)*(12/p),DAY(Paskola_SK!$D$8)))&lt;&gt;DAY(Paskola_SK!$D$8),DATE(YEAR(Paskola_SK!$D$8),MONTH(Paskola_SK!$D$8)+A635*(12/p)+1,0),DATE(YEAR(Paskola_SK!$D$8),MONTH(Paskola_SK!$D$8)+A635*(12/p),DAY(Paskola_SK!$D$8)))))))</f>
        <v/>
      </c>
      <c r="C635" s="82" t="str">
        <f t="shared" si="27"/>
        <v/>
      </c>
      <c r="D635" s="82" t="str">
        <f t="shared" si="28"/>
        <v/>
      </c>
      <c r="E635" s="82" t="str">
        <f>IF(A635="","",A+SUM($D$2:D634))</f>
        <v/>
      </c>
      <c r="F635" s="82" t="str">
        <f>IF(A635="","",SUM(D$1:D635)+PV)</f>
        <v/>
      </c>
      <c r="G635" s="82" t="str">
        <f>IF(A635="","",IF(Paskola_SK!$D$9=Paskola_VP!$A$10,I634*( (1+rate)^(B635-B634)-1 ),I634*rate))</f>
        <v/>
      </c>
      <c r="H635" s="82" t="str">
        <f>IF(D635="","",SUM(G$1:G635))</f>
        <v/>
      </c>
      <c r="I635" s="82" t="str">
        <f t="shared" si="29"/>
        <v/>
      </c>
    </row>
    <row r="636" spans="1:9" x14ac:dyDescent="0.25">
      <c r="A636" s="84" t="str">
        <f>IF(I635="","",IF(A635&gt;=Paskola_SK!$D$7*p,"",A635+1))</f>
        <v/>
      </c>
      <c r="B636" s="83" t="str">
        <f>IF(A636="","",IF(p=52,B635+7,IF(p=26,B635+14,IF(p=24,IF(MOD(A636,2)=0,EDATE(Paskola_SK!$D$8,A636/2),B635+14),IF(DAY(DATE(YEAR(Paskola_SK!$D$8),MONTH(Paskola_SK!$D$8)+(A636-1)*(12/p),DAY(Paskola_SK!$D$8)))&lt;&gt;DAY(Paskola_SK!$D$8),DATE(YEAR(Paskola_SK!$D$8),MONTH(Paskola_SK!$D$8)+A636*(12/p)+1,0),DATE(YEAR(Paskola_SK!$D$8),MONTH(Paskola_SK!$D$8)+A636*(12/p),DAY(Paskola_SK!$D$8)))))))</f>
        <v/>
      </c>
      <c r="C636" s="82" t="str">
        <f t="shared" si="27"/>
        <v/>
      </c>
      <c r="D636" s="82" t="str">
        <f t="shared" si="28"/>
        <v/>
      </c>
      <c r="E636" s="82" t="str">
        <f>IF(A636="","",A+SUM($D$2:D635))</f>
        <v/>
      </c>
      <c r="F636" s="82" t="str">
        <f>IF(A636="","",SUM(D$1:D636)+PV)</f>
        <v/>
      </c>
      <c r="G636" s="82" t="str">
        <f>IF(A636="","",IF(Paskola_SK!$D$9=Paskola_VP!$A$10,I635*( (1+rate)^(B636-B635)-1 ),I635*rate))</f>
        <v/>
      </c>
      <c r="H636" s="82" t="str">
        <f>IF(D636="","",SUM(G$1:G636))</f>
        <v/>
      </c>
      <c r="I636" s="82" t="str">
        <f t="shared" si="29"/>
        <v/>
      </c>
    </row>
    <row r="637" spans="1:9" x14ac:dyDescent="0.25">
      <c r="A637" s="84" t="str">
        <f>IF(I636="","",IF(A636&gt;=Paskola_SK!$D$7*p,"",A636+1))</f>
        <v/>
      </c>
      <c r="B637" s="83" t="str">
        <f>IF(A637="","",IF(p=52,B636+7,IF(p=26,B636+14,IF(p=24,IF(MOD(A637,2)=0,EDATE(Paskola_SK!$D$8,A637/2),B636+14),IF(DAY(DATE(YEAR(Paskola_SK!$D$8),MONTH(Paskola_SK!$D$8)+(A637-1)*(12/p),DAY(Paskola_SK!$D$8)))&lt;&gt;DAY(Paskola_SK!$D$8),DATE(YEAR(Paskola_SK!$D$8),MONTH(Paskola_SK!$D$8)+A637*(12/p)+1,0),DATE(YEAR(Paskola_SK!$D$8),MONTH(Paskola_SK!$D$8)+A637*(12/p),DAY(Paskola_SK!$D$8)))))))</f>
        <v/>
      </c>
      <c r="C637" s="82" t="str">
        <f t="shared" si="27"/>
        <v/>
      </c>
      <c r="D637" s="82" t="str">
        <f t="shared" si="28"/>
        <v/>
      </c>
      <c r="E637" s="82" t="str">
        <f>IF(A637="","",A+SUM($D$2:D636))</f>
        <v/>
      </c>
      <c r="F637" s="82" t="str">
        <f>IF(A637="","",SUM(D$1:D637)+PV)</f>
        <v/>
      </c>
      <c r="G637" s="82" t="str">
        <f>IF(A637="","",IF(Paskola_SK!$D$9=Paskola_VP!$A$10,I636*( (1+rate)^(B637-B636)-1 ),I636*rate))</f>
        <v/>
      </c>
      <c r="H637" s="82" t="str">
        <f>IF(D637="","",SUM(G$1:G637))</f>
        <v/>
      </c>
      <c r="I637" s="82" t="str">
        <f t="shared" si="29"/>
        <v/>
      </c>
    </row>
    <row r="638" spans="1:9" x14ac:dyDescent="0.25">
      <c r="A638" s="84" t="str">
        <f>IF(I637="","",IF(A637&gt;=Paskola_SK!$D$7*p,"",A637+1))</f>
        <v/>
      </c>
      <c r="B638" s="83" t="str">
        <f>IF(A638="","",IF(p=52,B637+7,IF(p=26,B637+14,IF(p=24,IF(MOD(A638,2)=0,EDATE(Paskola_SK!$D$8,A638/2),B637+14),IF(DAY(DATE(YEAR(Paskola_SK!$D$8),MONTH(Paskola_SK!$D$8)+(A638-1)*(12/p),DAY(Paskola_SK!$D$8)))&lt;&gt;DAY(Paskola_SK!$D$8),DATE(YEAR(Paskola_SK!$D$8),MONTH(Paskola_SK!$D$8)+A638*(12/p)+1,0),DATE(YEAR(Paskola_SK!$D$8),MONTH(Paskola_SK!$D$8)+A638*(12/p),DAY(Paskola_SK!$D$8)))))))</f>
        <v/>
      </c>
      <c r="C638" s="82" t="str">
        <f t="shared" si="27"/>
        <v/>
      </c>
      <c r="D638" s="82" t="str">
        <f t="shared" si="28"/>
        <v/>
      </c>
      <c r="E638" s="82" t="str">
        <f>IF(A638="","",A+SUM($D$2:D637))</f>
        <v/>
      </c>
      <c r="F638" s="82" t="str">
        <f>IF(A638="","",SUM(D$1:D638)+PV)</f>
        <v/>
      </c>
      <c r="G638" s="82" t="str">
        <f>IF(A638="","",IF(Paskola_SK!$D$9=Paskola_VP!$A$10,I637*( (1+rate)^(B638-B637)-1 ),I637*rate))</f>
        <v/>
      </c>
      <c r="H638" s="82" t="str">
        <f>IF(D638="","",SUM(G$1:G638))</f>
        <v/>
      </c>
      <c r="I638" s="82" t="str">
        <f t="shared" si="29"/>
        <v/>
      </c>
    </row>
    <row r="639" spans="1:9" x14ac:dyDescent="0.25">
      <c r="A639" s="84" t="str">
        <f>IF(I638="","",IF(A638&gt;=Paskola_SK!$D$7*p,"",A638+1))</f>
        <v/>
      </c>
      <c r="B639" s="83" t="str">
        <f>IF(A639="","",IF(p=52,B638+7,IF(p=26,B638+14,IF(p=24,IF(MOD(A639,2)=0,EDATE(Paskola_SK!$D$8,A639/2),B638+14),IF(DAY(DATE(YEAR(Paskola_SK!$D$8),MONTH(Paskola_SK!$D$8)+(A639-1)*(12/p),DAY(Paskola_SK!$D$8)))&lt;&gt;DAY(Paskola_SK!$D$8),DATE(YEAR(Paskola_SK!$D$8),MONTH(Paskola_SK!$D$8)+A639*(12/p)+1,0),DATE(YEAR(Paskola_SK!$D$8),MONTH(Paskola_SK!$D$8)+A639*(12/p),DAY(Paskola_SK!$D$8)))))))</f>
        <v/>
      </c>
      <c r="C639" s="82" t="str">
        <f t="shared" si="27"/>
        <v/>
      </c>
      <c r="D639" s="82" t="str">
        <f t="shared" si="28"/>
        <v/>
      </c>
      <c r="E639" s="82" t="str">
        <f>IF(A639="","",A+SUM($D$2:D638))</f>
        <v/>
      </c>
      <c r="F639" s="82" t="str">
        <f>IF(A639="","",SUM(D$1:D639)+PV)</f>
        <v/>
      </c>
      <c r="G639" s="82" t="str">
        <f>IF(A639="","",IF(Paskola_SK!$D$9=Paskola_VP!$A$10,I638*( (1+rate)^(B639-B638)-1 ),I638*rate))</f>
        <v/>
      </c>
      <c r="H639" s="82" t="str">
        <f>IF(D639="","",SUM(G$1:G639))</f>
        <v/>
      </c>
      <c r="I639" s="82" t="str">
        <f t="shared" si="29"/>
        <v/>
      </c>
    </row>
    <row r="640" spans="1:9" x14ac:dyDescent="0.25">
      <c r="A640" s="84" t="str">
        <f>IF(I639="","",IF(A639&gt;=Paskola_SK!$D$7*p,"",A639+1))</f>
        <v/>
      </c>
      <c r="B640" s="83" t="str">
        <f>IF(A640="","",IF(p=52,B639+7,IF(p=26,B639+14,IF(p=24,IF(MOD(A640,2)=0,EDATE(Paskola_SK!$D$8,A640/2),B639+14),IF(DAY(DATE(YEAR(Paskola_SK!$D$8),MONTH(Paskola_SK!$D$8)+(A640-1)*(12/p),DAY(Paskola_SK!$D$8)))&lt;&gt;DAY(Paskola_SK!$D$8),DATE(YEAR(Paskola_SK!$D$8),MONTH(Paskola_SK!$D$8)+A640*(12/p)+1,0),DATE(YEAR(Paskola_SK!$D$8),MONTH(Paskola_SK!$D$8)+A640*(12/p),DAY(Paskola_SK!$D$8)))))))</f>
        <v/>
      </c>
      <c r="C640" s="82" t="str">
        <f t="shared" si="27"/>
        <v/>
      </c>
      <c r="D640" s="82" t="str">
        <f t="shared" si="28"/>
        <v/>
      </c>
      <c r="E640" s="82" t="str">
        <f>IF(A640="","",A+SUM($D$2:D639))</f>
        <v/>
      </c>
      <c r="F640" s="82" t="str">
        <f>IF(A640="","",SUM(D$1:D640)+PV)</f>
        <v/>
      </c>
      <c r="G640" s="82" t="str">
        <f>IF(A640="","",IF(Paskola_SK!$D$9=Paskola_VP!$A$10,I639*( (1+rate)^(B640-B639)-1 ),I639*rate))</f>
        <v/>
      </c>
      <c r="H640" s="82" t="str">
        <f>IF(D640="","",SUM(G$1:G640))</f>
        <v/>
      </c>
      <c r="I640" s="82" t="str">
        <f t="shared" si="29"/>
        <v/>
      </c>
    </row>
    <row r="641" spans="1:9" x14ac:dyDescent="0.25">
      <c r="A641" s="84" t="str">
        <f>IF(I640="","",IF(A640&gt;=Paskola_SK!$D$7*p,"",A640+1))</f>
        <v/>
      </c>
      <c r="B641" s="83" t="str">
        <f>IF(A641="","",IF(p=52,B640+7,IF(p=26,B640+14,IF(p=24,IF(MOD(A641,2)=0,EDATE(Paskola_SK!$D$8,A641/2),B640+14),IF(DAY(DATE(YEAR(Paskola_SK!$D$8),MONTH(Paskola_SK!$D$8)+(A641-1)*(12/p),DAY(Paskola_SK!$D$8)))&lt;&gt;DAY(Paskola_SK!$D$8),DATE(YEAR(Paskola_SK!$D$8),MONTH(Paskola_SK!$D$8)+A641*(12/p)+1,0),DATE(YEAR(Paskola_SK!$D$8),MONTH(Paskola_SK!$D$8)+A641*(12/p),DAY(Paskola_SK!$D$8)))))))</f>
        <v/>
      </c>
      <c r="C641" s="82" t="str">
        <f t="shared" si="27"/>
        <v/>
      </c>
      <c r="D641" s="82" t="str">
        <f t="shared" si="28"/>
        <v/>
      </c>
      <c r="E641" s="82" t="str">
        <f>IF(A641="","",A+SUM($D$2:D640))</f>
        <v/>
      </c>
      <c r="F641" s="82" t="str">
        <f>IF(A641="","",SUM(D$1:D641)+PV)</f>
        <v/>
      </c>
      <c r="G641" s="82" t="str">
        <f>IF(A641="","",IF(Paskola_SK!$D$9=Paskola_VP!$A$10,I640*( (1+rate)^(B641-B640)-1 ),I640*rate))</f>
        <v/>
      </c>
      <c r="H641" s="82" t="str">
        <f>IF(D641="","",SUM(G$1:G641))</f>
        <v/>
      </c>
      <c r="I641" s="82" t="str">
        <f t="shared" si="29"/>
        <v/>
      </c>
    </row>
    <row r="642" spans="1:9" x14ac:dyDescent="0.25">
      <c r="A642" s="84" t="str">
        <f>IF(I641="","",IF(A641&gt;=Paskola_SK!$D$7*p,"",A641+1))</f>
        <v/>
      </c>
      <c r="B642" s="83" t="str">
        <f>IF(A642="","",IF(p=52,B641+7,IF(p=26,B641+14,IF(p=24,IF(MOD(A642,2)=0,EDATE(Paskola_SK!$D$8,A642/2),B641+14),IF(DAY(DATE(YEAR(Paskola_SK!$D$8),MONTH(Paskola_SK!$D$8)+(A642-1)*(12/p),DAY(Paskola_SK!$D$8)))&lt;&gt;DAY(Paskola_SK!$D$8),DATE(YEAR(Paskola_SK!$D$8),MONTH(Paskola_SK!$D$8)+A642*(12/p)+1,0),DATE(YEAR(Paskola_SK!$D$8),MONTH(Paskola_SK!$D$8)+A642*(12/p),DAY(Paskola_SK!$D$8)))))))</f>
        <v/>
      </c>
      <c r="C642" s="82" t="str">
        <f t="shared" ref="C642:C705" si="30">IF(A642="","",PV)</f>
        <v/>
      </c>
      <c r="D642" s="82" t="str">
        <f t="shared" si="28"/>
        <v/>
      </c>
      <c r="E642" s="82" t="str">
        <f>IF(A642="","",A+SUM($D$2:D641))</f>
        <v/>
      </c>
      <c r="F642" s="82" t="str">
        <f>IF(A642="","",SUM(D$1:D642)+PV)</f>
        <v/>
      </c>
      <c r="G642" s="82" t="str">
        <f>IF(A642="","",IF(Paskola_SK!$D$9=Paskola_VP!$A$10,I641*( (1+rate)^(B642-B641)-1 ),I641*rate))</f>
        <v/>
      </c>
      <c r="H642" s="82" t="str">
        <f>IF(D642="","",SUM(G$1:G642))</f>
        <v/>
      </c>
      <c r="I642" s="82" t="str">
        <f t="shared" si="29"/>
        <v/>
      </c>
    </row>
    <row r="643" spans="1:9" x14ac:dyDescent="0.25">
      <c r="A643" s="84" t="str">
        <f>IF(I642="","",IF(A642&gt;=Paskola_SK!$D$7*p,"",A642+1))</f>
        <v/>
      </c>
      <c r="B643" s="83" t="str">
        <f>IF(A643="","",IF(p=52,B642+7,IF(p=26,B642+14,IF(p=24,IF(MOD(A643,2)=0,EDATE(Paskola_SK!$D$8,A643/2),B642+14),IF(DAY(DATE(YEAR(Paskola_SK!$D$8),MONTH(Paskola_SK!$D$8)+(A643-1)*(12/p),DAY(Paskola_SK!$D$8)))&lt;&gt;DAY(Paskola_SK!$D$8),DATE(YEAR(Paskola_SK!$D$8),MONTH(Paskola_SK!$D$8)+A643*(12/p)+1,0),DATE(YEAR(Paskola_SK!$D$8),MONTH(Paskola_SK!$D$8)+A643*(12/p),DAY(Paskola_SK!$D$8)))))))</f>
        <v/>
      </c>
      <c r="C643" s="82" t="str">
        <f t="shared" si="30"/>
        <v/>
      </c>
      <c r="D643" s="82" t="str">
        <f t="shared" ref="D643:D706" si="31">IF(A643="","",A)</f>
        <v/>
      </c>
      <c r="E643" s="82" t="str">
        <f>IF(A643="","",A+SUM($D$2:D642))</f>
        <v/>
      </c>
      <c r="F643" s="82" t="str">
        <f>IF(A643="","",SUM(D$1:D643)+PV)</f>
        <v/>
      </c>
      <c r="G643" s="82" t="str">
        <f>IF(A643="","",IF(Paskola_SK!$D$9=Paskola_VP!$A$10,I642*( (1+rate)^(B643-B642)-1 ),I642*rate))</f>
        <v/>
      </c>
      <c r="H643" s="82" t="str">
        <f>IF(D643="","",SUM(G$1:G643))</f>
        <v/>
      </c>
      <c r="I643" s="82" t="str">
        <f t="shared" ref="I643:I706" si="32">IF(A643="","",I642+G643+D643)</f>
        <v/>
      </c>
    </row>
    <row r="644" spans="1:9" x14ac:dyDescent="0.25">
      <c r="A644" s="84" t="str">
        <f>IF(I643="","",IF(A643&gt;=Paskola_SK!$D$7*p,"",A643+1))</f>
        <v/>
      </c>
      <c r="B644" s="83" t="str">
        <f>IF(A644="","",IF(p=52,B643+7,IF(p=26,B643+14,IF(p=24,IF(MOD(A644,2)=0,EDATE(Paskola_SK!$D$8,A644/2),B643+14),IF(DAY(DATE(YEAR(Paskola_SK!$D$8),MONTH(Paskola_SK!$D$8)+(A644-1)*(12/p),DAY(Paskola_SK!$D$8)))&lt;&gt;DAY(Paskola_SK!$D$8),DATE(YEAR(Paskola_SK!$D$8),MONTH(Paskola_SK!$D$8)+A644*(12/p)+1,0),DATE(YEAR(Paskola_SK!$D$8),MONTH(Paskola_SK!$D$8)+A644*(12/p),DAY(Paskola_SK!$D$8)))))))</f>
        <v/>
      </c>
      <c r="C644" s="82" t="str">
        <f t="shared" si="30"/>
        <v/>
      </c>
      <c r="D644" s="82" t="str">
        <f t="shared" si="31"/>
        <v/>
      </c>
      <c r="E644" s="82" t="str">
        <f>IF(A644="","",A+SUM($D$2:D643))</f>
        <v/>
      </c>
      <c r="F644" s="82" t="str">
        <f>IF(A644="","",SUM(D$1:D644)+PV)</f>
        <v/>
      </c>
      <c r="G644" s="82" t="str">
        <f>IF(A644="","",IF(Paskola_SK!$D$9=Paskola_VP!$A$10,I643*( (1+rate)^(B644-B643)-1 ),I643*rate))</f>
        <v/>
      </c>
      <c r="H644" s="82" t="str">
        <f>IF(D644="","",SUM(G$1:G644))</f>
        <v/>
      </c>
      <c r="I644" s="82" t="str">
        <f t="shared" si="32"/>
        <v/>
      </c>
    </row>
    <row r="645" spans="1:9" x14ac:dyDescent="0.25">
      <c r="A645" s="84" t="str">
        <f>IF(I644="","",IF(A644&gt;=Paskola_SK!$D$7*p,"",A644+1))</f>
        <v/>
      </c>
      <c r="B645" s="83" t="str">
        <f>IF(A645="","",IF(p=52,B644+7,IF(p=26,B644+14,IF(p=24,IF(MOD(A645,2)=0,EDATE(Paskola_SK!$D$8,A645/2),B644+14),IF(DAY(DATE(YEAR(Paskola_SK!$D$8),MONTH(Paskola_SK!$D$8)+(A645-1)*(12/p),DAY(Paskola_SK!$D$8)))&lt;&gt;DAY(Paskola_SK!$D$8),DATE(YEAR(Paskola_SK!$D$8),MONTH(Paskola_SK!$D$8)+A645*(12/p)+1,0),DATE(YEAR(Paskola_SK!$D$8),MONTH(Paskola_SK!$D$8)+A645*(12/p),DAY(Paskola_SK!$D$8)))))))</f>
        <v/>
      </c>
      <c r="C645" s="82" t="str">
        <f t="shared" si="30"/>
        <v/>
      </c>
      <c r="D645" s="82" t="str">
        <f t="shared" si="31"/>
        <v/>
      </c>
      <c r="E645" s="82" t="str">
        <f>IF(A645="","",A+SUM($D$2:D644))</f>
        <v/>
      </c>
      <c r="F645" s="82" t="str">
        <f>IF(A645="","",SUM(D$1:D645)+PV)</f>
        <v/>
      </c>
      <c r="G645" s="82" t="str">
        <f>IF(A645="","",IF(Paskola_SK!$D$9=Paskola_VP!$A$10,I644*( (1+rate)^(B645-B644)-1 ),I644*rate))</f>
        <v/>
      </c>
      <c r="H645" s="82" t="str">
        <f>IF(D645="","",SUM(G$1:G645))</f>
        <v/>
      </c>
      <c r="I645" s="82" t="str">
        <f t="shared" si="32"/>
        <v/>
      </c>
    </row>
    <row r="646" spans="1:9" x14ac:dyDescent="0.25">
      <c r="A646" s="84" t="str">
        <f>IF(I645="","",IF(A645&gt;=Paskola_SK!$D$7*p,"",A645+1))</f>
        <v/>
      </c>
      <c r="B646" s="83" t="str">
        <f>IF(A646="","",IF(p=52,B645+7,IF(p=26,B645+14,IF(p=24,IF(MOD(A646,2)=0,EDATE(Paskola_SK!$D$8,A646/2),B645+14),IF(DAY(DATE(YEAR(Paskola_SK!$D$8),MONTH(Paskola_SK!$D$8)+(A646-1)*(12/p),DAY(Paskola_SK!$D$8)))&lt;&gt;DAY(Paskola_SK!$D$8),DATE(YEAR(Paskola_SK!$D$8),MONTH(Paskola_SK!$D$8)+A646*(12/p)+1,0),DATE(YEAR(Paskola_SK!$D$8),MONTH(Paskola_SK!$D$8)+A646*(12/p),DAY(Paskola_SK!$D$8)))))))</f>
        <v/>
      </c>
      <c r="C646" s="82" t="str">
        <f t="shared" si="30"/>
        <v/>
      </c>
      <c r="D646" s="82" t="str">
        <f t="shared" si="31"/>
        <v/>
      </c>
      <c r="E646" s="82" t="str">
        <f>IF(A646="","",A+SUM($D$2:D645))</f>
        <v/>
      </c>
      <c r="F646" s="82" t="str">
        <f>IF(A646="","",SUM(D$1:D646)+PV)</f>
        <v/>
      </c>
      <c r="G646" s="82" t="str">
        <f>IF(A646="","",IF(Paskola_SK!$D$9=Paskola_VP!$A$10,I645*( (1+rate)^(B646-B645)-1 ),I645*rate))</f>
        <v/>
      </c>
      <c r="H646" s="82" t="str">
        <f>IF(D646="","",SUM(G$1:G646))</f>
        <v/>
      </c>
      <c r="I646" s="82" t="str">
        <f t="shared" si="32"/>
        <v/>
      </c>
    </row>
    <row r="647" spans="1:9" x14ac:dyDescent="0.25">
      <c r="A647" s="84" t="str">
        <f>IF(I646="","",IF(A646&gt;=Paskola_SK!$D$7*p,"",A646+1))</f>
        <v/>
      </c>
      <c r="B647" s="83" t="str">
        <f>IF(A647="","",IF(p=52,B646+7,IF(p=26,B646+14,IF(p=24,IF(MOD(A647,2)=0,EDATE(Paskola_SK!$D$8,A647/2),B646+14),IF(DAY(DATE(YEAR(Paskola_SK!$D$8),MONTH(Paskola_SK!$D$8)+(A647-1)*(12/p),DAY(Paskola_SK!$D$8)))&lt;&gt;DAY(Paskola_SK!$D$8),DATE(YEAR(Paskola_SK!$D$8),MONTH(Paskola_SK!$D$8)+A647*(12/p)+1,0),DATE(YEAR(Paskola_SK!$D$8),MONTH(Paskola_SK!$D$8)+A647*(12/p),DAY(Paskola_SK!$D$8)))))))</f>
        <v/>
      </c>
      <c r="C647" s="82" t="str">
        <f t="shared" si="30"/>
        <v/>
      </c>
      <c r="D647" s="82" t="str">
        <f t="shared" si="31"/>
        <v/>
      </c>
      <c r="E647" s="82" t="str">
        <f>IF(A647="","",A+SUM($D$2:D646))</f>
        <v/>
      </c>
      <c r="F647" s="82" t="str">
        <f>IF(A647="","",SUM(D$1:D647)+PV)</f>
        <v/>
      </c>
      <c r="G647" s="82" t="str">
        <f>IF(A647="","",IF(Paskola_SK!$D$9=Paskola_VP!$A$10,I646*( (1+rate)^(B647-B646)-1 ),I646*rate))</f>
        <v/>
      </c>
      <c r="H647" s="82" t="str">
        <f>IF(D647="","",SUM(G$1:G647))</f>
        <v/>
      </c>
      <c r="I647" s="82" t="str">
        <f t="shared" si="32"/>
        <v/>
      </c>
    </row>
    <row r="648" spans="1:9" x14ac:dyDescent="0.25">
      <c r="A648" s="84" t="str">
        <f>IF(I647="","",IF(A647&gt;=Paskola_SK!$D$7*p,"",A647+1))</f>
        <v/>
      </c>
      <c r="B648" s="83" t="str">
        <f>IF(A648="","",IF(p=52,B647+7,IF(p=26,B647+14,IF(p=24,IF(MOD(A648,2)=0,EDATE(Paskola_SK!$D$8,A648/2),B647+14),IF(DAY(DATE(YEAR(Paskola_SK!$D$8),MONTH(Paskola_SK!$D$8)+(A648-1)*(12/p),DAY(Paskola_SK!$D$8)))&lt;&gt;DAY(Paskola_SK!$D$8),DATE(YEAR(Paskola_SK!$D$8),MONTH(Paskola_SK!$D$8)+A648*(12/p)+1,0),DATE(YEAR(Paskola_SK!$D$8),MONTH(Paskola_SK!$D$8)+A648*(12/p),DAY(Paskola_SK!$D$8)))))))</f>
        <v/>
      </c>
      <c r="C648" s="82" t="str">
        <f t="shared" si="30"/>
        <v/>
      </c>
      <c r="D648" s="82" t="str">
        <f t="shared" si="31"/>
        <v/>
      </c>
      <c r="E648" s="82" t="str">
        <f>IF(A648="","",A+SUM($D$2:D647))</f>
        <v/>
      </c>
      <c r="F648" s="82" t="str">
        <f>IF(A648="","",SUM(D$1:D648)+PV)</f>
        <v/>
      </c>
      <c r="G648" s="82" t="str">
        <f>IF(A648="","",IF(Paskola_SK!$D$9=Paskola_VP!$A$10,I647*( (1+rate)^(B648-B647)-1 ),I647*rate))</f>
        <v/>
      </c>
      <c r="H648" s="82" t="str">
        <f>IF(D648="","",SUM(G$1:G648))</f>
        <v/>
      </c>
      <c r="I648" s="82" t="str">
        <f t="shared" si="32"/>
        <v/>
      </c>
    </row>
    <row r="649" spans="1:9" x14ac:dyDescent="0.25">
      <c r="A649" s="84" t="str">
        <f>IF(I648="","",IF(A648&gt;=Paskola_SK!$D$7*p,"",A648+1))</f>
        <v/>
      </c>
      <c r="B649" s="83" t="str">
        <f>IF(A649="","",IF(p=52,B648+7,IF(p=26,B648+14,IF(p=24,IF(MOD(A649,2)=0,EDATE(Paskola_SK!$D$8,A649/2),B648+14),IF(DAY(DATE(YEAR(Paskola_SK!$D$8),MONTH(Paskola_SK!$D$8)+(A649-1)*(12/p),DAY(Paskola_SK!$D$8)))&lt;&gt;DAY(Paskola_SK!$D$8),DATE(YEAR(Paskola_SK!$D$8),MONTH(Paskola_SK!$D$8)+A649*(12/p)+1,0),DATE(YEAR(Paskola_SK!$D$8),MONTH(Paskola_SK!$D$8)+A649*(12/p),DAY(Paskola_SK!$D$8)))))))</f>
        <v/>
      </c>
      <c r="C649" s="82" t="str">
        <f t="shared" si="30"/>
        <v/>
      </c>
      <c r="D649" s="82" t="str">
        <f t="shared" si="31"/>
        <v/>
      </c>
      <c r="E649" s="82" t="str">
        <f>IF(A649="","",A+SUM($D$2:D648))</f>
        <v/>
      </c>
      <c r="F649" s="82" t="str">
        <f>IF(A649="","",SUM(D$1:D649)+PV)</f>
        <v/>
      </c>
      <c r="G649" s="82" t="str">
        <f>IF(A649="","",IF(Paskola_SK!$D$9=Paskola_VP!$A$10,I648*( (1+rate)^(B649-B648)-1 ),I648*rate))</f>
        <v/>
      </c>
      <c r="H649" s="82" t="str">
        <f>IF(D649="","",SUM(G$1:G649))</f>
        <v/>
      </c>
      <c r="I649" s="82" t="str">
        <f t="shared" si="32"/>
        <v/>
      </c>
    </row>
    <row r="650" spans="1:9" x14ac:dyDescent="0.25">
      <c r="A650" s="84" t="str">
        <f>IF(I649="","",IF(A649&gt;=Paskola_SK!$D$7*p,"",A649+1))</f>
        <v/>
      </c>
      <c r="B650" s="83" t="str">
        <f>IF(A650="","",IF(p=52,B649+7,IF(p=26,B649+14,IF(p=24,IF(MOD(A650,2)=0,EDATE(Paskola_SK!$D$8,A650/2),B649+14),IF(DAY(DATE(YEAR(Paskola_SK!$D$8),MONTH(Paskola_SK!$D$8)+(A650-1)*(12/p),DAY(Paskola_SK!$D$8)))&lt;&gt;DAY(Paskola_SK!$D$8),DATE(YEAR(Paskola_SK!$D$8),MONTH(Paskola_SK!$D$8)+A650*(12/p)+1,0),DATE(YEAR(Paskola_SK!$D$8),MONTH(Paskola_SK!$D$8)+A650*(12/p),DAY(Paskola_SK!$D$8)))))))</f>
        <v/>
      </c>
      <c r="C650" s="82" t="str">
        <f t="shared" si="30"/>
        <v/>
      </c>
      <c r="D650" s="82" t="str">
        <f t="shared" si="31"/>
        <v/>
      </c>
      <c r="E650" s="82" t="str">
        <f>IF(A650="","",A+SUM($D$2:D649))</f>
        <v/>
      </c>
      <c r="F650" s="82" t="str">
        <f>IF(A650="","",SUM(D$1:D650)+PV)</f>
        <v/>
      </c>
      <c r="G650" s="82" t="str">
        <f>IF(A650="","",IF(Paskola_SK!$D$9=Paskola_VP!$A$10,I649*( (1+rate)^(B650-B649)-1 ),I649*rate))</f>
        <v/>
      </c>
      <c r="H650" s="82" t="str">
        <f>IF(D650="","",SUM(G$1:G650))</f>
        <v/>
      </c>
      <c r="I650" s="82" t="str">
        <f t="shared" si="32"/>
        <v/>
      </c>
    </row>
    <row r="651" spans="1:9" x14ac:dyDescent="0.25">
      <c r="A651" s="84" t="str">
        <f>IF(I650="","",IF(A650&gt;=Paskola_SK!$D$7*p,"",A650+1))</f>
        <v/>
      </c>
      <c r="B651" s="83" t="str">
        <f>IF(A651="","",IF(p=52,B650+7,IF(p=26,B650+14,IF(p=24,IF(MOD(A651,2)=0,EDATE(Paskola_SK!$D$8,A651/2),B650+14),IF(DAY(DATE(YEAR(Paskola_SK!$D$8),MONTH(Paskola_SK!$D$8)+(A651-1)*(12/p),DAY(Paskola_SK!$D$8)))&lt;&gt;DAY(Paskola_SK!$D$8),DATE(YEAR(Paskola_SK!$D$8),MONTH(Paskola_SK!$D$8)+A651*(12/p)+1,0),DATE(YEAR(Paskola_SK!$D$8),MONTH(Paskola_SK!$D$8)+A651*(12/p),DAY(Paskola_SK!$D$8)))))))</f>
        <v/>
      </c>
      <c r="C651" s="82" t="str">
        <f t="shared" si="30"/>
        <v/>
      </c>
      <c r="D651" s="82" t="str">
        <f t="shared" si="31"/>
        <v/>
      </c>
      <c r="E651" s="82" t="str">
        <f>IF(A651="","",A+SUM($D$2:D650))</f>
        <v/>
      </c>
      <c r="F651" s="82" t="str">
        <f>IF(A651="","",SUM(D$1:D651)+PV)</f>
        <v/>
      </c>
      <c r="G651" s="82" t="str">
        <f>IF(A651="","",IF(Paskola_SK!$D$9=Paskola_VP!$A$10,I650*( (1+rate)^(B651-B650)-1 ),I650*rate))</f>
        <v/>
      </c>
      <c r="H651" s="82" t="str">
        <f>IF(D651="","",SUM(G$1:G651))</f>
        <v/>
      </c>
      <c r="I651" s="82" t="str">
        <f t="shared" si="32"/>
        <v/>
      </c>
    </row>
    <row r="652" spans="1:9" x14ac:dyDescent="0.25">
      <c r="A652" s="84" t="str">
        <f>IF(I651="","",IF(A651&gt;=Paskola_SK!$D$7*p,"",A651+1))</f>
        <v/>
      </c>
      <c r="B652" s="83" t="str">
        <f>IF(A652="","",IF(p=52,B651+7,IF(p=26,B651+14,IF(p=24,IF(MOD(A652,2)=0,EDATE(Paskola_SK!$D$8,A652/2),B651+14),IF(DAY(DATE(YEAR(Paskola_SK!$D$8),MONTH(Paskola_SK!$D$8)+(A652-1)*(12/p),DAY(Paskola_SK!$D$8)))&lt;&gt;DAY(Paskola_SK!$D$8),DATE(YEAR(Paskola_SK!$D$8),MONTH(Paskola_SK!$D$8)+A652*(12/p)+1,0),DATE(YEAR(Paskola_SK!$D$8),MONTH(Paskola_SK!$D$8)+A652*(12/p),DAY(Paskola_SK!$D$8)))))))</f>
        <v/>
      </c>
      <c r="C652" s="82" t="str">
        <f t="shared" si="30"/>
        <v/>
      </c>
      <c r="D652" s="82" t="str">
        <f t="shared" si="31"/>
        <v/>
      </c>
      <c r="E652" s="82" t="str">
        <f>IF(A652="","",A+SUM($D$2:D651))</f>
        <v/>
      </c>
      <c r="F652" s="82" t="str">
        <f>IF(A652="","",SUM(D$1:D652)+PV)</f>
        <v/>
      </c>
      <c r="G652" s="82" t="str">
        <f>IF(A652="","",IF(Paskola_SK!$D$9=Paskola_VP!$A$10,I651*( (1+rate)^(B652-B651)-1 ),I651*rate))</f>
        <v/>
      </c>
      <c r="H652" s="82" t="str">
        <f>IF(D652="","",SUM(G$1:G652))</f>
        <v/>
      </c>
      <c r="I652" s="82" t="str">
        <f t="shared" si="32"/>
        <v/>
      </c>
    </row>
    <row r="653" spans="1:9" x14ac:dyDescent="0.25">
      <c r="A653" s="84" t="str">
        <f>IF(I652="","",IF(A652&gt;=Paskola_SK!$D$7*p,"",A652+1))</f>
        <v/>
      </c>
      <c r="B653" s="83" t="str">
        <f>IF(A653="","",IF(p=52,B652+7,IF(p=26,B652+14,IF(p=24,IF(MOD(A653,2)=0,EDATE(Paskola_SK!$D$8,A653/2),B652+14),IF(DAY(DATE(YEAR(Paskola_SK!$D$8),MONTH(Paskola_SK!$D$8)+(A653-1)*(12/p),DAY(Paskola_SK!$D$8)))&lt;&gt;DAY(Paskola_SK!$D$8),DATE(YEAR(Paskola_SK!$D$8),MONTH(Paskola_SK!$D$8)+A653*(12/p)+1,0),DATE(YEAR(Paskola_SK!$D$8),MONTH(Paskola_SK!$D$8)+A653*(12/p),DAY(Paskola_SK!$D$8)))))))</f>
        <v/>
      </c>
      <c r="C653" s="82" t="str">
        <f t="shared" si="30"/>
        <v/>
      </c>
      <c r="D653" s="82" t="str">
        <f t="shared" si="31"/>
        <v/>
      </c>
      <c r="E653" s="82" t="str">
        <f>IF(A653="","",A+SUM($D$2:D652))</f>
        <v/>
      </c>
      <c r="F653" s="82" t="str">
        <f>IF(A653="","",SUM(D$1:D653)+PV)</f>
        <v/>
      </c>
      <c r="G653" s="82" t="str">
        <f>IF(A653="","",IF(Paskola_SK!$D$9=Paskola_VP!$A$10,I652*( (1+rate)^(B653-B652)-1 ),I652*rate))</f>
        <v/>
      </c>
      <c r="H653" s="82" t="str">
        <f>IF(D653="","",SUM(G$1:G653))</f>
        <v/>
      </c>
      <c r="I653" s="82" t="str">
        <f t="shared" si="32"/>
        <v/>
      </c>
    </row>
    <row r="654" spans="1:9" x14ac:dyDescent="0.25">
      <c r="A654" s="84" t="str">
        <f>IF(I653="","",IF(A653&gt;=Paskola_SK!$D$7*p,"",A653+1))</f>
        <v/>
      </c>
      <c r="B654" s="83" t="str">
        <f>IF(A654="","",IF(p=52,B653+7,IF(p=26,B653+14,IF(p=24,IF(MOD(A654,2)=0,EDATE(Paskola_SK!$D$8,A654/2),B653+14),IF(DAY(DATE(YEAR(Paskola_SK!$D$8),MONTH(Paskola_SK!$D$8)+(A654-1)*(12/p),DAY(Paskola_SK!$D$8)))&lt;&gt;DAY(Paskola_SK!$D$8),DATE(YEAR(Paskola_SK!$D$8),MONTH(Paskola_SK!$D$8)+A654*(12/p)+1,0),DATE(YEAR(Paskola_SK!$D$8),MONTH(Paskola_SK!$D$8)+A654*(12/p),DAY(Paskola_SK!$D$8)))))))</f>
        <v/>
      </c>
      <c r="C654" s="82" t="str">
        <f t="shared" si="30"/>
        <v/>
      </c>
      <c r="D654" s="82" t="str">
        <f t="shared" si="31"/>
        <v/>
      </c>
      <c r="E654" s="82" t="str">
        <f>IF(A654="","",A+SUM($D$2:D653))</f>
        <v/>
      </c>
      <c r="F654" s="82" t="str">
        <f>IF(A654="","",SUM(D$1:D654)+PV)</f>
        <v/>
      </c>
      <c r="G654" s="82" t="str">
        <f>IF(A654="","",IF(Paskola_SK!$D$9=Paskola_VP!$A$10,I653*( (1+rate)^(B654-B653)-1 ),I653*rate))</f>
        <v/>
      </c>
      <c r="H654" s="82" t="str">
        <f>IF(D654="","",SUM(G$1:G654))</f>
        <v/>
      </c>
      <c r="I654" s="82" t="str">
        <f t="shared" si="32"/>
        <v/>
      </c>
    </row>
    <row r="655" spans="1:9" x14ac:dyDescent="0.25">
      <c r="A655" s="84" t="str">
        <f>IF(I654="","",IF(A654&gt;=Paskola_SK!$D$7*p,"",A654+1))</f>
        <v/>
      </c>
      <c r="B655" s="83" t="str">
        <f>IF(A655="","",IF(p=52,B654+7,IF(p=26,B654+14,IF(p=24,IF(MOD(A655,2)=0,EDATE(Paskola_SK!$D$8,A655/2),B654+14),IF(DAY(DATE(YEAR(Paskola_SK!$D$8),MONTH(Paskola_SK!$D$8)+(A655-1)*(12/p),DAY(Paskola_SK!$D$8)))&lt;&gt;DAY(Paskola_SK!$D$8),DATE(YEAR(Paskola_SK!$D$8),MONTH(Paskola_SK!$D$8)+A655*(12/p)+1,0),DATE(YEAR(Paskola_SK!$D$8),MONTH(Paskola_SK!$D$8)+A655*(12/p),DAY(Paskola_SK!$D$8)))))))</f>
        <v/>
      </c>
      <c r="C655" s="82" t="str">
        <f t="shared" si="30"/>
        <v/>
      </c>
      <c r="D655" s="82" t="str">
        <f t="shared" si="31"/>
        <v/>
      </c>
      <c r="E655" s="82" t="str">
        <f>IF(A655="","",A+SUM($D$2:D654))</f>
        <v/>
      </c>
      <c r="F655" s="82" t="str">
        <f>IF(A655="","",SUM(D$1:D655)+PV)</f>
        <v/>
      </c>
      <c r="G655" s="82" t="str">
        <f>IF(A655="","",IF(Paskola_SK!$D$9=Paskola_VP!$A$10,I654*( (1+rate)^(B655-B654)-1 ),I654*rate))</f>
        <v/>
      </c>
      <c r="H655" s="82" t="str">
        <f>IF(D655="","",SUM(G$1:G655))</f>
        <v/>
      </c>
      <c r="I655" s="82" t="str">
        <f t="shared" si="32"/>
        <v/>
      </c>
    </row>
    <row r="656" spans="1:9" x14ac:dyDescent="0.25">
      <c r="A656" s="84" t="str">
        <f>IF(I655="","",IF(A655&gt;=Paskola_SK!$D$7*p,"",A655+1))</f>
        <v/>
      </c>
      <c r="B656" s="83" t="str">
        <f>IF(A656="","",IF(p=52,B655+7,IF(p=26,B655+14,IF(p=24,IF(MOD(A656,2)=0,EDATE(Paskola_SK!$D$8,A656/2),B655+14),IF(DAY(DATE(YEAR(Paskola_SK!$D$8),MONTH(Paskola_SK!$D$8)+(A656-1)*(12/p),DAY(Paskola_SK!$D$8)))&lt;&gt;DAY(Paskola_SK!$D$8),DATE(YEAR(Paskola_SK!$D$8),MONTH(Paskola_SK!$D$8)+A656*(12/p)+1,0),DATE(YEAR(Paskola_SK!$D$8),MONTH(Paskola_SK!$D$8)+A656*(12/p),DAY(Paskola_SK!$D$8)))))))</f>
        <v/>
      </c>
      <c r="C656" s="82" t="str">
        <f t="shared" si="30"/>
        <v/>
      </c>
      <c r="D656" s="82" t="str">
        <f t="shared" si="31"/>
        <v/>
      </c>
      <c r="E656" s="82" t="str">
        <f>IF(A656="","",A+SUM($D$2:D655))</f>
        <v/>
      </c>
      <c r="F656" s="82" t="str">
        <f>IF(A656="","",SUM(D$1:D656)+PV)</f>
        <v/>
      </c>
      <c r="G656" s="82" t="str">
        <f>IF(A656="","",IF(Paskola_SK!$D$9=Paskola_VP!$A$10,I655*( (1+rate)^(B656-B655)-1 ),I655*rate))</f>
        <v/>
      </c>
      <c r="H656" s="82" t="str">
        <f>IF(D656="","",SUM(G$1:G656))</f>
        <v/>
      </c>
      <c r="I656" s="82" t="str">
        <f t="shared" si="32"/>
        <v/>
      </c>
    </row>
    <row r="657" spans="1:9" x14ac:dyDescent="0.25">
      <c r="A657" s="84" t="str">
        <f>IF(I656="","",IF(A656&gt;=Paskola_SK!$D$7*p,"",A656+1))</f>
        <v/>
      </c>
      <c r="B657" s="83" t="str">
        <f>IF(A657="","",IF(p=52,B656+7,IF(p=26,B656+14,IF(p=24,IF(MOD(A657,2)=0,EDATE(Paskola_SK!$D$8,A657/2),B656+14),IF(DAY(DATE(YEAR(Paskola_SK!$D$8),MONTH(Paskola_SK!$D$8)+(A657-1)*(12/p),DAY(Paskola_SK!$D$8)))&lt;&gt;DAY(Paskola_SK!$D$8),DATE(YEAR(Paskola_SK!$D$8),MONTH(Paskola_SK!$D$8)+A657*(12/p)+1,0),DATE(YEAR(Paskola_SK!$D$8),MONTH(Paskola_SK!$D$8)+A657*(12/p),DAY(Paskola_SK!$D$8)))))))</f>
        <v/>
      </c>
      <c r="C657" s="82" t="str">
        <f t="shared" si="30"/>
        <v/>
      </c>
      <c r="D657" s="82" t="str">
        <f t="shared" si="31"/>
        <v/>
      </c>
      <c r="E657" s="82" t="str">
        <f>IF(A657="","",A+SUM($D$2:D656))</f>
        <v/>
      </c>
      <c r="F657" s="82" t="str">
        <f>IF(A657="","",SUM(D$1:D657)+PV)</f>
        <v/>
      </c>
      <c r="G657" s="82" t="str">
        <f>IF(A657="","",IF(Paskola_SK!$D$9=Paskola_VP!$A$10,I656*( (1+rate)^(B657-B656)-1 ),I656*rate))</f>
        <v/>
      </c>
      <c r="H657" s="82" t="str">
        <f>IF(D657="","",SUM(G$1:G657))</f>
        <v/>
      </c>
      <c r="I657" s="82" t="str">
        <f t="shared" si="32"/>
        <v/>
      </c>
    </row>
    <row r="658" spans="1:9" x14ac:dyDescent="0.25">
      <c r="A658" s="84" t="str">
        <f>IF(I657="","",IF(A657&gt;=Paskola_SK!$D$7*p,"",A657+1))</f>
        <v/>
      </c>
      <c r="B658" s="83" t="str">
        <f>IF(A658="","",IF(p=52,B657+7,IF(p=26,B657+14,IF(p=24,IF(MOD(A658,2)=0,EDATE(Paskola_SK!$D$8,A658/2),B657+14),IF(DAY(DATE(YEAR(Paskola_SK!$D$8),MONTH(Paskola_SK!$D$8)+(A658-1)*(12/p),DAY(Paskola_SK!$D$8)))&lt;&gt;DAY(Paskola_SK!$D$8),DATE(YEAR(Paskola_SK!$D$8),MONTH(Paskola_SK!$D$8)+A658*(12/p)+1,0),DATE(YEAR(Paskola_SK!$D$8),MONTH(Paskola_SK!$D$8)+A658*(12/p),DAY(Paskola_SK!$D$8)))))))</f>
        <v/>
      </c>
      <c r="C658" s="82" t="str">
        <f t="shared" si="30"/>
        <v/>
      </c>
      <c r="D658" s="82" t="str">
        <f t="shared" si="31"/>
        <v/>
      </c>
      <c r="E658" s="82" t="str">
        <f>IF(A658="","",A+SUM($D$2:D657))</f>
        <v/>
      </c>
      <c r="F658" s="82" t="str">
        <f>IF(A658="","",SUM(D$1:D658)+PV)</f>
        <v/>
      </c>
      <c r="G658" s="82" t="str">
        <f>IF(A658="","",IF(Paskola_SK!$D$9=Paskola_VP!$A$10,I657*( (1+rate)^(B658-B657)-1 ),I657*rate))</f>
        <v/>
      </c>
      <c r="H658" s="82" t="str">
        <f>IF(D658="","",SUM(G$1:G658))</f>
        <v/>
      </c>
      <c r="I658" s="82" t="str">
        <f t="shared" si="32"/>
        <v/>
      </c>
    </row>
    <row r="659" spans="1:9" x14ac:dyDescent="0.25">
      <c r="A659" s="84" t="str">
        <f>IF(I658="","",IF(A658&gt;=Paskola_SK!$D$7*p,"",A658+1))</f>
        <v/>
      </c>
      <c r="B659" s="83" t="str">
        <f>IF(A659="","",IF(p=52,B658+7,IF(p=26,B658+14,IF(p=24,IF(MOD(A659,2)=0,EDATE(Paskola_SK!$D$8,A659/2),B658+14),IF(DAY(DATE(YEAR(Paskola_SK!$D$8),MONTH(Paskola_SK!$D$8)+(A659-1)*(12/p),DAY(Paskola_SK!$D$8)))&lt;&gt;DAY(Paskola_SK!$D$8),DATE(YEAR(Paskola_SK!$D$8),MONTH(Paskola_SK!$D$8)+A659*(12/p)+1,0),DATE(YEAR(Paskola_SK!$D$8),MONTH(Paskola_SK!$D$8)+A659*(12/p),DAY(Paskola_SK!$D$8)))))))</f>
        <v/>
      </c>
      <c r="C659" s="82" t="str">
        <f t="shared" si="30"/>
        <v/>
      </c>
      <c r="D659" s="82" t="str">
        <f t="shared" si="31"/>
        <v/>
      </c>
      <c r="E659" s="82" t="str">
        <f>IF(A659="","",A+SUM($D$2:D658))</f>
        <v/>
      </c>
      <c r="F659" s="82" t="str">
        <f>IF(A659="","",SUM(D$1:D659)+PV)</f>
        <v/>
      </c>
      <c r="G659" s="82" t="str">
        <f>IF(A659="","",IF(Paskola_SK!$D$9=Paskola_VP!$A$10,I658*( (1+rate)^(B659-B658)-1 ),I658*rate))</f>
        <v/>
      </c>
      <c r="H659" s="82" t="str">
        <f>IF(D659="","",SUM(G$1:G659))</f>
        <v/>
      </c>
      <c r="I659" s="82" t="str">
        <f t="shared" si="32"/>
        <v/>
      </c>
    </row>
    <row r="660" spans="1:9" x14ac:dyDescent="0.25">
      <c r="A660" s="84" t="str">
        <f>IF(I659="","",IF(A659&gt;=Paskola_SK!$D$7*p,"",A659+1))</f>
        <v/>
      </c>
      <c r="B660" s="83" t="str">
        <f>IF(A660="","",IF(p=52,B659+7,IF(p=26,B659+14,IF(p=24,IF(MOD(A660,2)=0,EDATE(Paskola_SK!$D$8,A660/2),B659+14),IF(DAY(DATE(YEAR(Paskola_SK!$D$8),MONTH(Paskola_SK!$D$8)+(A660-1)*(12/p),DAY(Paskola_SK!$D$8)))&lt;&gt;DAY(Paskola_SK!$D$8),DATE(YEAR(Paskola_SK!$D$8),MONTH(Paskola_SK!$D$8)+A660*(12/p)+1,0),DATE(YEAR(Paskola_SK!$D$8),MONTH(Paskola_SK!$D$8)+A660*(12/p),DAY(Paskola_SK!$D$8)))))))</f>
        <v/>
      </c>
      <c r="C660" s="82" t="str">
        <f t="shared" si="30"/>
        <v/>
      </c>
      <c r="D660" s="82" t="str">
        <f t="shared" si="31"/>
        <v/>
      </c>
      <c r="E660" s="82" t="str">
        <f>IF(A660="","",A+SUM($D$2:D659))</f>
        <v/>
      </c>
      <c r="F660" s="82" t="str">
        <f>IF(A660="","",SUM(D$1:D660)+PV)</f>
        <v/>
      </c>
      <c r="G660" s="82" t="str">
        <f>IF(A660="","",IF(Paskola_SK!$D$9=Paskola_VP!$A$10,I659*( (1+rate)^(B660-B659)-1 ),I659*rate))</f>
        <v/>
      </c>
      <c r="H660" s="82" t="str">
        <f>IF(D660="","",SUM(G$1:G660))</f>
        <v/>
      </c>
      <c r="I660" s="82" t="str">
        <f t="shared" si="32"/>
        <v/>
      </c>
    </row>
    <row r="661" spans="1:9" x14ac:dyDescent="0.25">
      <c r="A661" s="84" t="str">
        <f>IF(I660="","",IF(A660&gt;=Paskola_SK!$D$7*p,"",A660+1))</f>
        <v/>
      </c>
      <c r="B661" s="83" t="str">
        <f>IF(A661="","",IF(p=52,B660+7,IF(p=26,B660+14,IF(p=24,IF(MOD(A661,2)=0,EDATE(Paskola_SK!$D$8,A661/2),B660+14),IF(DAY(DATE(YEAR(Paskola_SK!$D$8),MONTH(Paskola_SK!$D$8)+(A661-1)*(12/p),DAY(Paskola_SK!$D$8)))&lt;&gt;DAY(Paskola_SK!$D$8),DATE(YEAR(Paskola_SK!$D$8),MONTH(Paskola_SK!$D$8)+A661*(12/p)+1,0),DATE(YEAR(Paskola_SK!$D$8),MONTH(Paskola_SK!$D$8)+A661*(12/p),DAY(Paskola_SK!$D$8)))))))</f>
        <v/>
      </c>
      <c r="C661" s="82" t="str">
        <f t="shared" si="30"/>
        <v/>
      </c>
      <c r="D661" s="82" t="str">
        <f t="shared" si="31"/>
        <v/>
      </c>
      <c r="E661" s="82" t="str">
        <f>IF(A661="","",A+SUM($D$2:D660))</f>
        <v/>
      </c>
      <c r="F661" s="82" t="str">
        <f>IF(A661="","",SUM(D$1:D661)+PV)</f>
        <v/>
      </c>
      <c r="G661" s="82" t="str">
        <f>IF(A661="","",IF(Paskola_SK!$D$9=Paskola_VP!$A$10,I660*( (1+rate)^(B661-B660)-1 ),I660*rate))</f>
        <v/>
      </c>
      <c r="H661" s="82" t="str">
        <f>IF(D661="","",SUM(G$1:G661))</f>
        <v/>
      </c>
      <c r="I661" s="82" t="str">
        <f t="shared" si="32"/>
        <v/>
      </c>
    </row>
    <row r="662" spans="1:9" x14ac:dyDescent="0.25">
      <c r="A662" s="84" t="str">
        <f>IF(I661="","",IF(A661&gt;=Paskola_SK!$D$7*p,"",A661+1))</f>
        <v/>
      </c>
      <c r="B662" s="83" t="str">
        <f>IF(A662="","",IF(p=52,B661+7,IF(p=26,B661+14,IF(p=24,IF(MOD(A662,2)=0,EDATE(Paskola_SK!$D$8,A662/2),B661+14),IF(DAY(DATE(YEAR(Paskola_SK!$D$8),MONTH(Paskola_SK!$D$8)+(A662-1)*(12/p),DAY(Paskola_SK!$D$8)))&lt;&gt;DAY(Paskola_SK!$D$8),DATE(YEAR(Paskola_SK!$D$8),MONTH(Paskola_SK!$D$8)+A662*(12/p)+1,0),DATE(YEAR(Paskola_SK!$D$8),MONTH(Paskola_SK!$D$8)+A662*(12/p),DAY(Paskola_SK!$D$8)))))))</f>
        <v/>
      </c>
      <c r="C662" s="82" t="str">
        <f t="shared" si="30"/>
        <v/>
      </c>
      <c r="D662" s="82" t="str">
        <f t="shared" si="31"/>
        <v/>
      </c>
      <c r="E662" s="82" t="str">
        <f>IF(A662="","",A+SUM($D$2:D661))</f>
        <v/>
      </c>
      <c r="F662" s="82" t="str">
        <f>IF(A662="","",SUM(D$1:D662)+PV)</f>
        <v/>
      </c>
      <c r="G662" s="82" t="str">
        <f>IF(A662="","",IF(Paskola_SK!$D$9=Paskola_VP!$A$10,I661*( (1+rate)^(B662-B661)-1 ),I661*rate))</f>
        <v/>
      </c>
      <c r="H662" s="82" t="str">
        <f>IF(D662="","",SUM(G$1:G662))</f>
        <v/>
      </c>
      <c r="I662" s="82" t="str">
        <f t="shared" si="32"/>
        <v/>
      </c>
    </row>
    <row r="663" spans="1:9" x14ac:dyDescent="0.25">
      <c r="A663" s="84" t="str">
        <f>IF(I662="","",IF(A662&gt;=Paskola_SK!$D$7*p,"",A662+1))</f>
        <v/>
      </c>
      <c r="B663" s="83" t="str">
        <f>IF(A663="","",IF(p=52,B662+7,IF(p=26,B662+14,IF(p=24,IF(MOD(A663,2)=0,EDATE(Paskola_SK!$D$8,A663/2),B662+14),IF(DAY(DATE(YEAR(Paskola_SK!$D$8),MONTH(Paskola_SK!$D$8)+(A663-1)*(12/p),DAY(Paskola_SK!$D$8)))&lt;&gt;DAY(Paskola_SK!$D$8),DATE(YEAR(Paskola_SK!$D$8),MONTH(Paskola_SK!$D$8)+A663*(12/p)+1,0),DATE(YEAR(Paskola_SK!$D$8),MONTH(Paskola_SK!$D$8)+A663*(12/p),DAY(Paskola_SK!$D$8)))))))</f>
        <v/>
      </c>
      <c r="C663" s="82" t="str">
        <f t="shared" si="30"/>
        <v/>
      </c>
      <c r="D663" s="82" t="str">
        <f t="shared" si="31"/>
        <v/>
      </c>
      <c r="E663" s="82" t="str">
        <f>IF(A663="","",A+SUM($D$2:D662))</f>
        <v/>
      </c>
      <c r="F663" s="82" t="str">
        <f>IF(A663="","",SUM(D$1:D663)+PV)</f>
        <v/>
      </c>
      <c r="G663" s="82" t="str">
        <f>IF(A663="","",IF(Paskola_SK!$D$9=Paskola_VP!$A$10,I662*( (1+rate)^(B663-B662)-1 ),I662*rate))</f>
        <v/>
      </c>
      <c r="H663" s="82" t="str">
        <f>IF(D663="","",SUM(G$1:G663))</f>
        <v/>
      </c>
      <c r="I663" s="82" t="str">
        <f t="shared" si="32"/>
        <v/>
      </c>
    </row>
    <row r="664" spans="1:9" x14ac:dyDescent="0.25">
      <c r="A664" s="84" t="str">
        <f>IF(I663="","",IF(A663&gt;=Paskola_SK!$D$7*p,"",A663+1))</f>
        <v/>
      </c>
      <c r="B664" s="83" t="str">
        <f>IF(A664="","",IF(p=52,B663+7,IF(p=26,B663+14,IF(p=24,IF(MOD(A664,2)=0,EDATE(Paskola_SK!$D$8,A664/2),B663+14),IF(DAY(DATE(YEAR(Paskola_SK!$D$8),MONTH(Paskola_SK!$D$8)+(A664-1)*(12/p),DAY(Paskola_SK!$D$8)))&lt;&gt;DAY(Paskola_SK!$D$8),DATE(YEAR(Paskola_SK!$D$8),MONTH(Paskola_SK!$D$8)+A664*(12/p)+1,0),DATE(YEAR(Paskola_SK!$D$8),MONTH(Paskola_SK!$D$8)+A664*(12/p),DAY(Paskola_SK!$D$8)))))))</f>
        <v/>
      </c>
      <c r="C664" s="82" t="str">
        <f t="shared" si="30"/>
        <v/>
      </c>
      <c r="D664" s="82" t="str">
        <f t="shared" si="31"/>
        <v/>
      </c>
      <c r="E664" s="82" t="str">
        <f>IF(A664="","",A+SUM($D$2:D663))</f>
        <v/>
      </c>
      <c r="F664" s="82" t="str">
        <f>IF(A664="","",SUM(D$1:D664)+PV)</f>
        <v/>
      </c>
      <c r="G664" s="82" t="str">
        <f>IF(A664="","",IF(Paskola_SK!$D$9=Paskola_VP!$A$10,I663*( (1+rate)^(B664-B663)-1 ),I663*rate))</f>
        <v/>
      </c>
      <c r="H664" s="82" t="str">
        <f>IF(D664="","",SUM(G$1:G664))</f>
        <v/>
      </c>
      <c r="I664" s="82" t="str">
        <f t="shared" si="32"/>
        <v/>
      </c>
    </row>
    <row r="665" spans="1:9" x14ac:dyDescent="0.25">
      <c r="A665" s="84" t="str">
        <f>IF(I664="","",IF(A664&gt;=Paskola_SK!$D$7*p,"",A664+1))</f>
        <v/>
      </c>
      <c r="B665" s="83" t="str">
        <f>IF(A665="","",IF(p=52,B664+7,IF(p=26,B664+14,IF(p=24,IF(MOD(A665,2)=0,EDATE(Paskola_SK!$D$8,A665/2),B664+14),IF(DAY(DATE(YEAR(Paskola_SK!$D$8),MONTH(Paskola_SK!$D$8)+(A665-1)*(12/p),DAY(Paskola_SK!$D$8)))&lt;&gt;DAY(Paskola_SK!$D$8),DATE(YEAR(Paskola_SK!$D$8),MONTH(Paskola_SK!$D$8)+A665*(12/p)+1,0),DATE(YEAR(Paskola_SK!$D$8),MONTH(Paskola_SK!$D$8)+A665*(12/p),DAY(Paskola_SK!$D$8)))))))</f>
        <v/>
      </c>
      <c r="C665" s="82" t="str">
        <f t="shared" si="30"/>
        <v/>
      </c>
      <c r="D665" s="82" t="str">
        <f t="shared" si="31"/>
        <v/>
      </c>
      <c r="E665" s="82" t="str">
        <f>IF(A665="","",A+SUM($D$2:D664))</f>
        <v/>
      </c>
      <c r="F665" s="82" t="str">
        <f>IF(A665="","",SUM(D$1:D665)+PV)</f>
        <v/>
      </c>
      <c r="G665" s="82" t="str">
        <f>IF(A665="","",IF(Paskola_SK!$D$9=Paskola_VP!$A$10,I664*( (1+rate)^(B665-B664)-1 ),I664*rate))</f>
        <v/>
      </c>
      <c r="H665" s="82" t="str">
        <f>IF(D665="","",SUM(G$1:G665))</f>
        <v/>
      </c>
      <c r="I665" s="82" t="str">
        <f t="shared" si="32"/>
        <v/>
      </c>
    </row>
    <row r="666" spans="1:9" x14ac:dyDescent="0.25">
      <c r="A666" s="84" t="str">
        <f>IF(I665="","",IF(A665&gt;=Paskola_SK!$D$7*p,"",A665+1))</f>
        <v/>
      </c>
      <c r="B666" s="83" t="str">
        <f>IF(A666="","",IF(p=52,B665+7,IF(p=26,B665+14,IF(p=24,IF(MOD(A666,2)=0,EDATE(Paskola_SK!$D$8,A666/2),B665+14),IF(DAY(DATE(YEAR(Paskola_SK!$D$8),MONTH(Paskola_SK!$D$8)+(A666-1)*(12/p),DAY(Paskola_SK!$D$8)))&lt;&gt;DAY(Paskola_SK!$D$8),DATE(YEAR(Paskola_SK!$D$8),MONTH(Paskola_SK!$D$8)+A666*(12/p)+1,0),DATE(YEAR(Paskola_SK!$D$8),MONTH(Paskola_SK!$D$8)+A666*(12/p),DAY(Paskola_SK!$D$8)))))))</f>
        <v/>
      </c>
      <c r="C666" s="82" t="str">
        <f t="shared" si="30"/>
        <v/>
      </c>
      <c r="D666" s="82" t="str">
        <f t="shared" si="31"/>
        <v/>
      </c>
      <c r="E666" s="82" t="str">
        <f>IF(A666="","",A+SUM($D$2:D665))</f>
        <v/>
      </c>
      <c r="F666" s="82" t="str">
        <f>IF(A666="","",SUM(D$1:D666)+PV)</f>
        <v/>
      </c>
      <c r="G666" s="82" t="str">
        <f>IF(A666="","",IF(Paskola_SK!$D$9=Paskola_VP!$A$10,I665*( (1+rate)^(B666-B665)-1 ),I665*rate))</f>
        <v/>
      </c>
      <c r="H666" s="82" t="str">
        <f>IF(D666="","",SUM(G$1:G666))</f>
        <v/>
      </c>
      <c r="I666" s="82" t="str">
        <f t="shared" si="32"/>
        <v/>
      </c>
    </row>
    <row r="667" spans="1:9" x14ac:dyDescent="0.25">
      <c r="A667" s="84" t="str">
        <f>IF(I666="","",IF(A666&gt;=Paskola_SK!$D$7*p,"",A666+1))</f>
        <v/>
      </c>
      <c r="B667" s="83" t="str">
        <f>IF(A667="","",IF(p=52,B666+7,IF(p=26,B666+14,IF(p=24,IF(MOD(A667,2)=0,EDATE(Paskola_SK!$D$8,A667/2),B666+14),IF(DAY(DATE(YEAR(Paskola_SK!$D$8),MONTH(Paskola_SK!$D$8)+(A667-1)*(12/p),DAY(Paskola_SK!$D$8)))&lt;&gt;DAY(Paskola_SK!$D$8),DATE(YEAR(Paskola_SK!$D$8),MONTH(Paskola_SK!$D$8)+A667*(12/p)+1,0),DATE(YEAR(Paskola_SK!$D$8),MONTH(Paskola_SK!$D$8)+A667*(12/p),DAY(Paskola_SK!$D$8)))))))</f>
        <v/>
      </c>
      <c r="C667" s="82" t="str">
        <f t="shared" si="30"/>
        <v/>
      </c>
      <c r="D667" s="82" t="str">
        <f t="shared" si="31"/>
        <v/>
      </c>
      <c r="E667" s="82" t="str">
        <f>IF(A667="","",A+SUM($D$2:D666))</f>
        <v/>
      </c>
      <c r="F667" s="82" t="str">
        <f>IF(A667="","",SUM(D$1:D667)+PV)</f>
        <v/>
      </c>
      <c r="G667" s="82" t="str">
        <f>IF(A667="","",IF(Paskola_SK!$D$9=Paskola_VP!$A$10,I666*( (1+rate)^(B667-B666)-1 ),I666*rate))</f>
        <v/>
      </c>
      <c r="H667" s="82" t="str">
        <f>IF(D667="","",SUM(G$1:G667))</f>
        <v/>
      </c>
      <c r="I667" s="82" t="str">
        <f t="shared" si="32"/>
        <v/>
      </c>
    </row>
    <row r="668" spans="1:9" x14ac:dyDescent="0.25">
      <c r="A668" s="84" t="str">
        <f>IF(I667="","",IF(A667&gt;=Paskola_SK!$D$7*p,"",A667+1))</f>
        <v/>
      </c>
      <c r="B668" s="83" t="str">
        <f>IF(A668="","",IF(p=52,B667+7,IF(p=26,B667+14,IF(p=24,IF(MOD(A668,2)=0,EDATE(Paskola_SK!$D$8,A668/2),B667+14),IF(DAY(DATE(YEAR(Paskola_SK!$D$8),MONTH(Paskola_SK!$D$8)+(A668-1)*(12/p),DAY(Paskola_SK!$D$8)))&lt;&gt;DAY(Paskola_SK!$D$8),DATE(YEAR(Paskola_SK!$D$8),MONTH(Paskola_SK!$D$8)+A668*(12/p)+1,0),DATE(YEAR(Paskola_SK!$D$8),MONTH(Paskola_SK!$D$8)+A668*(12/p),DAY(Paskola_SK!$D$8)))))))</f>
        <v/>
      </c>
      <c r="C668" s="82" t="str">
        <f t="shared" si="30"/>
        <v/>
      </c>
      <c r="D668" s="82" t="str">
        <f t="shared" si="31"/>
        <v/>
      </c>
      <c r="E668" s="82" t="str">
        <f>IF(A668="","",A+SUM($D$2:D667))</f>
        <v/>
      </c>
      <c r="F668" s="82" t="str">
        <f>IF(A668="","",SUM(D$1:D668)+PV)</f>
        <v/>
      </c>
      <c r="G668" s="82" t="str">
        <f>IF(A668="","",IF(Paskola_SK!$D$9=Paskola_VP!$A$10,I667*( (1+rate)^(B668-B667)-1 ),I667*rate))</f>
        <v/>
      </c>
      <c r="H668" s="82" t="str">
        <f>IF(D668="","",SUM(G$1:G668))</f>
        <v/>
      </c>
      <c r="I668" s="82" t="str">
        <f t="shared" si="32"/>
        <v/>
      </c>
    </row>
    <row r="669" spans="1:9" x14ac:dyDescent="0.25">
      <c r="A669" s="84" t="str">
        <f>IF(I668="","",IF(A668&gt;=Paskola_SK!$D$7*p,"",A668+1))</f>
        <v/>
      </c>
      <c r="B669" s="83" t="str">
        <f>IF(A669="","",IF(p=52,B668+7,IF(p=26,B668+14,IF(p=24,IF(MOD(A669,2)=0,EDATE(Paskola_SK!$D$8,A669/2),B668+14),IF(DAY(DATE(YEAR(Paskola_SK!$D$8),MONTH(Paskola_SK!$D$8)+(A669-1)*(12/p),DAY(Paskola_SK!$D$8)))&lt;&gt;DAY(Paskola_SK!$D$8),DATE(YEAR(Paskola_SK!$D$8),MONTH(Paskola_SK!$D$8)+A669*(12/p)+1,0),DATE(YEAR(Paskola_SK!$D$8),MONTH(Paskola_SK!$D$8)+A669*(12/p),DAY(Paskola_SK!$D$8)))))))</f>
        <v/>
      </c>
      <c r="C669" s="82" t="str">
        <f t="shared" si="30"/>
        <v/>
      </c>
      <c r="D669" s="82" t="str">
        <f t="shared" si="31"/>
        <v/>
      </c>
      <c r="E669" s="82" t="str">
        <f>IF(A669="","",A+SUM($D$2:D668))</f>
        <v/>
      </c>
      <c r="F669" s="82" t="str">
        <f>IF(A669="","",SUM(D$1:D669)+PV)</f>
        <v/>
      </c>
      <c r="G669" s="82" t="str">
        <f>IF(A669="","",IF(Paskola_SK!$D$9=Paskola_VP!$A$10,I668*( (1+rate)^(B669-B668)-1 ),I668*rate))</f>
        <v/>
      </c>
      <c r="H669" s="82" t="str">
        <f>IF(D669="","",SUM(G$1:G669))</f>
        <v/>
      </c>
      <c r="I669" s="82" t="str">
        <f t="shared" si="32"/>
        <v/>
      </c>
    </row>
    <row r="670" spans="1:9" x14ac:dyDescent="0.25">
      <c r="A670" s="84" t="str">
        <f>IF(I669="","",IF(A669&gt;=Paskola_SK!$D$7*p,"",A669+1))</f>
        <v/>
      </c>
      <c r="B670" s="83" t="str">
        <f>IF(A670="","",IF(p=52,B669+7,IF(p=26,B669+14,IF(p=24,IF(MOD(A670,2)=0,EDATE(Paskola_SK!$D$8,A670/2),B669+14),IF(DAY(DATE(YEAR(Paskola_SK!$D$8),MONTH(Paskola_SK!$D$8)+(A670-1)*(12/p),DAY(Paskola_SK!$D$8)))&lt;&gt;DAY(Paskola_SK!$D$8),DATE(YEAR(Paskola_SK!$D$8),MONTH(Paskola_SK!$D$8)+A670*(12/p)+1,0),DATE(YEAR(Paskola_SK!$D$8),MONTH(Paskola_SK!$D$8)+A670*(12/p),DAY(Paskola_SK!$D$8)))))))</f>
        <v/>
      </c>
      <c r="C670" s="82" t="str">
        <f t="shared" si="30"/>
        <v/>
      </c>
      <c r="D670" s="82" t="str">
        <f t="shared" si="31"/>
        <v/>
      </c>
      <c r="E670" s="82" t="str">
        <f>IF(A670="","",A+SUM($D$2:D669))</f>
        <v/>
      </c>
      <c r="F670" s="82" t="str">
        <f>IF(A670="","",SUM(D$1:D670)+PV)</f>
        <v/>
      </c>
      <c r="G670" s="82" t="str">
        <f>IF(A670="","",IF(Paskola_SK!$D$9=Paskola_VP!$A$10,I669*( (1+rate)^(B670-B669)-1 ),I669*rate))</f>
        <v/>
      </c>
      <c r="H670" s="82" t="str">
        <f>IF(D670="","",SUM(G$1:G670))</f>
        <v/>
      </c>
      <c r="I670" s="82" t="str">
        <f t="shared" si="32"/>
        <v/>
      </c>
    </row>
    <row r="671" spans="1:9" x14ac:dyDescent="0.25">
      <c r="A671" s="84" t="str">
        <f>IF(I670="","",IF(A670&gt;=Paskola_SK!$D$7*p,"",A670+1))</f>
        <v/>
      </c>
      <c r="B671" s="83" t="str">
        <f>IF(A671="","",IF(p=52,B670+7,IF(p=26,B670+14,IF(p=24,IF(MOD(A671,2)=0,EDATE(Paskola_SK!$D$8,A671/2),B670+14),IF(DAY(DATE(YEAR(Paskola_SK!$D$8),MONTH(Paskola_SK!$D$8)+(A671-1)*(12/p),DAY(Paskola_SK!$D$8)))&lt;&gt;DAY(Paskola_SK!$D$8),DATE(YEAR(Paskola_SK!$D$8),MONTH(Paskola_SK!$D$8)+A671*(12/p)+1,0),DATE(YEAR(Paskola_SK!$D$8),MONTH(Paskola_SK!$D$8)+A671*(12/p),DAY(Paskola_SK!$D$8)))))))</f>
        <v/>
      </c>
      <c r="C671" s="82" t="str">
        <f t="shared" si="30"/>
        <v/>
      </c>
      <c r="D671" s="82" t="str">
        <f t="shared" si="31"/>
        <v/>
      </c>
      <c r="E671" s="82" t="str">
        <f>IF(A671="","",A+SUM($D$2:D670))</f>
        <v/>
      </c>
      <c r="F671" s="82" t="str">
        <f>IF(A671="","",SUM(D$1:D671)+PV)</f>
        <v/>
      </c>
      <c r="G671" s="82" t="str">
        <f>IF(A671="","",IF(Paskola_SK!$D$9=Paskola_VP!$A$10,I670*( (1+rate)^(B671-B670)-1 ),I670*rate))</f>
        <v/>
      </c>
      <c r="H671" s="82" t="str">
        <f>IF(D671="","",SUM(G$1:G671))</f>
        <v/>
      </c>
      <c r="I671" s="82" t="str">
        <f t="shared" si="32"/>
        <v/>
      </c>
    </row>
    <row r="672" spans="1:9" x14ac:dyDescent="0.25">
      <c r="A672" s="84" t="str">
        <f>IF(I671="","",IF(A671&gt;=Paskola_SK!$D$7*p,"",A671+1))</f>
        <v/>
      </c>
      <c r="B672" s="83" t="str">
        <f>IF(A672="","",IF(p=52,B671+7,IF(p=26,B671+14,IF(p=24,IF(MOD(A672,2)=0,EDATE(Paskola_SK!$D$8,A672/2),B671+14),IF(DAY(DATE(YEAR(Paskola_SK!$D$8),MONTH(Paskola_SK!$D$8)+(A672-1)*(12/p),DAY(Paskola_SK!$D$8)))&lt;&gt;DAY(Paskola_SK!$D$8),DATE(YEAR(Paskola_SK!$D$8),MONTH(Paskola_SK!$D$8)+A672*(12/p)+1,0),DATE(YEAR(Paskola_SK!$D$8),MONTH(Paskola_SK!$D$8)+A672*(12/p),DAY(Paskola_SK!$D$8)))))))</f>
        <v/>
      </c>
      <c r="C672" s="82" t="str">
        <f t="shared" si="30"/>
        <v/>
      </c>
      <c r="D672" s="82" t="str">
        <f t="shared" si="31"/>
        <v/>
      </c>
      <c r="E672" s="82" t="str">
        <f>IF(A672="","",A+SUM($D$2:D671))</f>
        <v/>
      </c>
      <c r="F672" s="82" t="str">
        <f>IF(A672="","",SUM(D$1:D672)+PV)</f>
        <v/>
      </c>
      <c r="G672" s="82" t="str">
        <f>IF(A672="","",IF(Paskola_SK!$D$9=Paskola_VP!$A$10,I671*( (1+rate)^(B672-B671)-1 ),I671*rate))</f>
        <v/>
      </c>
      <c r="H672" s="82" t="str">
        <f>IF(D672="","",SUM(G$1:G672))</f>
        <v/>
      </c>
      <c r="I672" s="82" t="str">
        <f t="shared" si="32"/>
        <v/>
      </c>
    </row>
    <row r="673" spans="1:9" x14ac:dyDescent="0.25">
      <c r="A673" s="84" t="str">
        <f>IF(I672="","",IF(A672&gt;=Paskola_SK!$D$7*p,"",A672+1))</f>
        <v/>
      </c>
      <c r="B673" s="83" t="str">
        <f>IF(A673="","",IF(p=52,B672+7,IF(p=26,B672+14,IF(p=24,IF(MOD(A673,2)=0,EDATE(Paskola_SK!$D$8,A673/2),B672+14),IF(DAY(DATE(YEAR(Paskola_SK!$D$8),MONTH(Paskola_SK!$D$8)+(A673-1)*(12/p),DAY(Paskola_SK!$D$8)))&lt;&gt;DAY(Paskola_SK!$D$8),DATE(YEAR(Paskola_SK!$D$8),MONTH(Paskola_SK!$D$8)+A673*(12/p)+1,0),DATE(YEAR(Paskola_SK!$D$8),MONTH(Paskola_SK!$D$8)+A673*(12/p),DAY(Paskola_SK!$D$8)))))))</f>
        <v/>
      </c>
      <c r="C673" s="82" t="str">
        <f t="shared" si="30"/>
        <v/>
      </c>
      <c r="D673" s="82" t="str">
        <f t="shared" si="31"/>
        <v/>
      </c>
      <c r="E673" s="82" t="str">
        <f>IF(A673="","",A+SUM($D$2:D672))</f>
        <v/>
      </c>
      <c r="F673" s="82" t="str">
        <f>IF(A673="","",SUM(D$1:D673)+PV)</f>
        <v/>
      </c>
      <c r="G673" s="82" t="str">
        <f>IF(A673="","",IF(Paskola_SK!$D$9=Paskola_VP!$A$10,I672*( (1+rate)^(B673-B672)-1 ),I672*rate))</f>
        <v/>
      </c>
      <c r="H673" s="82" t="str">
        <f>IF(D673="","",SUM(G$1:G673))</f>
        <v/>
      </c>
      <c r="I673" s="82" t="str">
        <f t="shared" si="32"/>
        <v/>
      </c>
    </row>
    <row r="674" spans="1:9" x14ac:dyDescent="0.25">
      <c r="A674" s="84" t="str">
        <f>IF(I673="","",IF(A673&gt;=Paskola_SK!$D$7*p,"",A673+1))</f>
        <v/>
      </c>
      <c r="B674" s="83" t="str">
        <f>IF(A674="","",IF(p=52,B673+7,IF(p=26,B673+14,IF(p=24,IF(MOD(A674,2)=0,EDATE(Paskola_SK!$D$8,A674/2),B673+14),IF(DAY(DATE(YEAR(Paskola_SK!$D$8),MONTH(Paskola_SK!$D$8)+(A674-1)*(12/p),DAY(Paskola_SK!$D$8)))&lt;&gt;DAY(Paskola_SK!$D$8),DATE(YEAR(Paskola_SK!$D$8),MONTH(Paskola_SK!$D$8)+A674*(12/p)+1,0),DATE(YEAR(Paskola_SK!$D$8),MONTH(Paskola_SK!$D$8)+A674*(12/p),DAY(Paskola_SK!$D$8)))))))</f>
        <v/>
      </c>
      <c r="C674" s="82" t="str">
        <f t="shared" si="30"/>
        <v/>
      </c>
      <c r="D674" s="82" t="str">
        <f t="shared" si="31"/>
        <v/>
      </c>
      <c r="E674" s="82" t="str">
        <f>IF(A674="","",A+SUM($D$2:D673))</f>
        <v/>
      </c>
      <c r="F674" s="82" t="str">
        <f>IF(A674="","",SUM(D$1:D674)+PV)</f>
        <v/>
      </c>
      <c r="G674" s="82" t="str">
        <f>IF(A674="","",IF(Paskola_SK!$D$9=Paskola_VP!$A$10,I673*( (1+rate)^(B674-B673)-1 ),I673*rate))</f>
        <v/>
      </c>
      <c r="H674" s="82" t="str">
        <f>IF(D674="","",SUM(G$1:G674))</f>
        <v/>
      </c>
      <c r="I674" s="82" t="str">
        <f t="shared" si="32"/>
        <v/>
      </c>
    </row>
    <row r="675" spans="1:9" x14ac:dyDescent="0.25">
      <c r="A675" s="84" t="str">
        <f>IF(I674="","",IF(A674&gt;=Paskola_SK!$D$7*p,"",A674+1))</f>
        <v/>
      </c>
      <c r="B675" s="83" t="str">
        <f>IF(A675="","",IF(p=52,B674+7,IF(p=26,B674+14,IF(p=24,IF(MOD(A675,2)=0,EDATE(Paskola_SK!$D$8,A675/2),B674+14),IF(DAY(DATE(YEAR(Paskola_SK!$D$8),MONTH(Paskola_SK!$D$8)+(A675-1)*(12/p),DAY(Paskola_SK!$D$8)))&lt;&gt;DAY(Paskola_SK!$D$8),DATE(YEAR(Paskola_SK!$D$8),MONTH(Paskola_SK!$D$8)+A675*(12/p)+1,0),DATE(YEAR(Paskola_SK!$D$8),MONTH(Paskola_SK!$D$8)+A675*(12/p),DAY(Paskola_SK!$D$8)))))))</f>
        <v/>
      </c>
      <c r="C675" s="82" t="str">
        <f t="shared" si="30"/>
        <v/>
      </c>
      <c r="D675" s="82" t="str">
        <f t="shared" si="31"/>
        <v/>
      </c>
      <c r="E675" s="82" t="str">
        <f>IF(A675="","",A+SUM($D$2:D674))</f>
        <v/>
      </c>
      <c r="F675" s="82" t="str">
        <f>IF(A675="","",SUM(D$1:D675)+PV)</f>
        <v/>
      </c>
      <c r="G675" s="82" t="str">
        <f>IF(A675="","",IF(Paskola_SK!$D$9=Paskola_VP!$A$10,I674*( (1+rate)^(B675-B674)-1 ),I674*rate))</f>
        <v/>
      </c>
      <c r="H675" s="82" t="str">
        <f>IF(D675="","",SUM(G$1:G675))</f>
        <v/>
      </c>
      <c r="I675" s="82" t="str">
        <f t="shared" si="32"/>
        <v/>
      </c>
    </row>
    <row r="676" spans="1:9" x14ac:dyDescent="0.25">
      <c r="A676" s="84" t="str">
        <f>IF(I675="","",IF(A675&gt;=Paskola_SK!$D$7*p,"",A675+1))</f>
        <v/>
      </c>
      <c r="B676" s="83" t="str">
        <f>IF(A676="","",IF(p=52,B675+7,IF(p=26,B675+14,IF(p=24,IF(MOD(A676,2)=0,EDATE(Paskola_SK!$D$8,A676/2),B675+14),IF(DAY(DATE(YEAR(Paskola_SK!$D$8),MONTH(Paskola_SK!$D$8)+(A676-1)*(12/p),DAY(Paskola_SK!$D$8)))&lt;&gt;DAY(Paskola_SK!$D$8),DATE(YEAR(Paskola_SK!$D$8),MONTH(Paskola_SK!$D$8)+A676*(12/p)+1,0),DATE(YEAR(Paskola_SK!$D$8),MONTH(Paskola_SK!$D$8)+A676*(12/p),DAY(Paskola_SK!$D$8)))))))</f>
        <v/>
      </c>
      <c r="C676" s="82" t="str">
        <f t="shared" si="30"/>
        <v/>
      </c>
      <c r="D676" s="82" t="str">
        <f t="shared" si="31"/>
        <v/>
      </c>
      <c r="E676" s="82" t="str">
        <f>IF(A676="","",A+SUM($D$2:D675))</f>
        <v/>
      </c>
      <c r="F676" s="82" t="str">
        <f>IF(A676="","",SUM(D$1:D676)+PV)</f>
        <v/>
      </c>
      <c r="G676" s="82" t="str">
        <f>IF(A676="","",IF(Paskola_SK!$D$9=Paskola_VP!$A$10,I675*( (1+rate)^(B676-B675)-1 ),I675*rate))</f>
        <v/>
      </c>
      <c r="H676" s="82" t="str">
        <f>IF(D676="","",SUM(G$1:G676))</f>
        <v/>
      </c>
      <c r="I676" s="82" t="str">
        <f t="shared" si="32"/>
        <v/>
      </c>
    </row>
    <row r="677" spans="1:9" x14ac:dyDescent="0.25">
      <c r="A677" s="84" t="str">
        <f>IF(I676="","",IF(A676&gt;=Paskola_SK!$D$7*p,"",A676+1))</f>
        <v/>
      </c>
      <c r="B677" s="83" t="str">
        <f>IF(A677="","",IF(p=52,B676+7,IF(p=26,B676+14,IF(p=24,IF(MOD(A677,2)=0,EDATE(Paskola_SK!$D$8,A677/2),B676+14),IF(DAY(DATE(YEAR(Paskola_SK!$D$8),MONTH(Paskola_SK!$D$8)+(A677-1)*(12/p),DAY(Paskola_SK!$D$8)))&lt;&gt;DAY(Paskola_SK!$D$8),DATE(YEAR(Paskola_SK!$D$8),MONTH(Paskola_SK!$D$8)+A677*(12/p)+1,0),DATE(YEAR(Paskola_SK!$D$8),MONTH(Paskola_SK!$D$8)+A677*(12/p),DAY(Paskola_SK!$D$8)))))))</f>
        <v/>
      </c>
      <c r="C677" s="82" t="str">
        <f t="shared" si="30"/>
        <v/>
      </c>
      <c r="D677" s="82" t="str">
        <f t="shared" si="31"/>
        <v/>
      </c>
      <c r="E677" s="82" t="str">
        <f>IF(A677="","",A+SUM($D$2:D676))</f>
        <v/>
      </c>
      <c r="F677" s="82" t="str">
        <f>IF(A677="","",SUM(D$1:D677)+PV)</f>
        <v/>
      </c>
      <c r="G677" s="82" t="str">
        <f>IF(A677="","",IF(Paskola_SK!$D$9=Paskola_VP!$A$10,I676*( (1+rate)^(B677-B676)-1 ),I676*rate))</f>
        <v/>
      </c>
      <c r="H677" s="82" t="str">
        <f>IF(D677="","",SUM(G$1:G677))</f>
        <v/>
      </c>
      <c r="I677" s="82" t="str">
        <f t="shared" si="32"/>
        <v/>
      </c>
    </row>
    <row r="678" spans="1:9" x14ac:dyDescent="0.25">
      <c r="A678" s="84" t="str">
        <f>IF(I677="","",IF(A677&gt;=Paskola_SK!$D$7*p,"",A677+1))</f>
        <v/>
      </c>
      <c r="B678" s="83" t="str">
        <f>IF(A678="","",IF(p=52,B677+7,IF(p=26,B677+14,IF(p=24,IF(MOD(A678,2)=0,EDATE(Paskola_SK!$D$8,A678/2),B677+14),IF(DAY(DATE(YEAR(Paskola_SK!$D$8),MONTH(Paskola_SK!$D$8)+(A678-1)*(12/p),DAY(Paskola_SK!$D$8)))&lt;&gt;DAY(Paskola_SK!$D$8),DATE(YEAR(Paskola_SK!$D$8),MONTH(Paskola_SK!$D$8)+A678*(12/p)+1,0),DATE(YEAR(Paskola_SK!$D$8),MONTH(Paskola_SK!$D$8)+A678*(12/p),DAY(Paskola_SK!$D$8)))))))</f>
        <v/>
      </c>
      <c r="C678" s="82" t="str">
        <f t="shared" si="30"/>
        <v/>
      </c>
      <c r="D678" s="82" t="str">
        <f t="shared" si="31"/>
        <v/>
      </c>
      <c r="E678" s="82" t="str">
        <f>IF(A678="","",A+SUM($D$2:D677))</f>
        <v/>
      </c>
      <c r="F678" s="82" t="str">
        <f>IF(A678="","",SUM(D$1:D678)+PV)</f>
        <v/>
      </c>
      <c r="G678" s="82" t="str">
        <f>IF(A678="","",IF(Paskola_SK!$D$9=Paskola_VP!$A$10,I677*( (1+rate)^(B678-B677)-1 ),I677*rate))</f>
        <v/>
      </c>
      <c r="H678" s="82" t="str">
        <f>IF(D678="","",SUM(G$1:G678))</f>
        <v/>
      </c>
      <c r="I678" s="82" t="str">
        <f t="shared" si="32"/>
        <v/>
      </c>
    </row>
    <row r="679" spans="1:9" x14ac:dyDescent="0.25">
      <c r="A679" s="84" t="str">
        <f>IF(I678="","",IF(A678&gt;=Paskola_SK!$D$7*p,"",A678+1))</f>
        <v/>
      </c>
      <c r="B679" s="83" t="str">
        <f>IF(A679="","",IF(p=52,B678+7,IF(p=26,B678+14,IF(p=24,IF(MOD(A679,2)=0,EDATE(Paskola_SK!$D$8,A679/2),B678+14),IF(DAY(DATE(YEAR(Paskola_SK!$D$8),MONTH(Paskola_SK!$D$8)+(A679-1)*(12/p),DAY(Paskola_SK!$D$8)))&lt;&gt;DAY(Paskola_SK!$D$8),DATE(YEAR(Paskola_SK!$D$8),MONTH(Paskola_SK!$D$8)+A679*(12/p)+1,0),DATE(YEAR(Paskola_SK!$D$8),MONTH(Paskola_SK!$D$8)+A679*(12/p),DAY(Paskola_SK!$D$8)))))))</f>
        <v/>
      </c>
      <c r="C679" s="82" t="str">
        <f t="shared" si="30"/>
        <v/>
      </c>
      <c r="D679" s="82" t="str">
        <f t="shared" si="31"/>
        <v/>
      </c>
      <c r="E679" s="82" t="str">
        <f>IF(A679="","",A+SUM($D$2:D678))</f>
        <v/>
      </c>
      <c r="F679" s="82" t="str">
        <f>IF(A679="","",SUM(D$1:D679)+PV)</f>
        <v/>
      </c>
      <c r="G679" s="82" t="str">
        <f>IF(A679="","",IF(Paskola_SK!$D$9=Paskola_VP!$A$10,I678*( (1+rate)^(B679-B678)-1 ),I678*rate))</f>
        <v/>
      </c>
      <c r="H679" s="82" t="str">
        <f>IF(D679="","",SUM(G$1:G679))</f>
        <v/>
      </c>
      <c r="I679" s="82" t="str">
        <f t="shared" si="32"/>
        <v/>
      </c>
    </row>
    <row r="680" spans="1:9" x14ac:dyDescent="0.25">
      <c r="A680" s="84" t="str">
        <f>IF(I679="","",IF(A679&gt;=Paskola_SK!$D$7*p,"",A679+1))</f>
        <v/>
      </c>
      <c r="B680" s="83" t="str">
        <f>IF(A680="","",IF(p=52,B679+7,IF(p=26,B679+14,IF(p=24,IF(MOD(A680,2)=0,EDATE(Paskola_SK!$D$8,A680/2),B679+14),IF(DAY(DATE(YEAR(Paskola_SK!$D$8),MONTH(Paskola_SK!$D$8)+(A680-1)*(12/p),DAY(Paskola_SK!$D$8)))&lt;&gt;DAY(Paskola_SK!$D$8),DATE(YEAR(Paskola_SK!$D$8),MONTH(Paskola_SK!$D$8)+A680*(12/p)+1,0),DATE(YEAR(Paskola_SK!$D$8),MONTH(Paskola_SK!$D$8)+A680*(12/p),DAY(Paskola_SK!$D$8)))))))</f>
        <v/>
      </c>
      <c r="C680" s="82" t="str">
        <f t="shared" si="30"/>
        <v/>
      </c>
      <c r="D680" s="82" t="str">
        <f t="shared" si="31"/>
        <v/>
      </c>
      <c r="E680" s="82" t="str">
        <f>IF(A680="","",A+SUM($D$2:D679))</f>
        <v/>
      </c>
      <c r="F680" s="82" t="str">
        <f>IF(A680="","",SUM(D$1:D680)+PV)</f>
        <v/>
      </c>
      <c r="G680" s="82" t="str">
        <f>IF(A680="","",IF(Paskola_SK!$D$9=Paskola_VP!$A$10,I679*( (1+rate)^(B680-B679)-1 ),I679*rate))</f>
        <v/>
      </c>
      <c r="H680" s="82" t="str">
        <f>IF(D680="","",SUM(G$1:G680))</f>
        <v/>
      </c>
      <c r="I680" s="82" t="str">
        <f t="shared" si="32"/>
        <v/>
      </c>
    </row>
    <row r="681" spans="1:9" x14ac:dyDescent="0.25">
      <c r="A681" s="84" t="str">
        <f>IF(I680="","",IF(A680&gt;=Paskola_SK!$D$7*p,"",A680+1))</f>
        <v/>
      </c>
      <c r="B681" s="83" t="str">
        <f>IF(A681="","",IF(p=52,B680+7,IF(p=26,B680+14,IF(p=24,IF(MOD(A681,2)=0,EDATE(Paskola_SK!$D$8,A681/2),B680+14),IF(DAY(DATE(YEAR(Paskola_SK!$D$8),MONTH(Paskola_SK!$D$8)+(A681-1)*(12/p),DAY(Paskola_SK!$D$8)))&lt;&gt;DAY(Paskola_SK!$D$8),DATE(YEAR(Paskola_SK!$D$8),MONTH(Paskola_SK!$D$8)+A681*(12/p)+1,0),DATE(YEAR(Paskola_SK!$D$8),MONTH(Paskola_SK!$D$8)+A681*(12/p),DAY(Paskola_SK!$D$8)))))))</f>
        <v/>
      </c>
      <c r="C681" s="82" t="str">
        <f t="shared" si="30"/>
        <v/>
      </c>
      <c r="D681" s="82" t="str">
        <f t="shared" si="31"/>
        <v/>
      </c>
      <c r="E681" s="82" t="str">
        <f>IF(A681="","",A+SUM($D$2:D680))</f>
        <v/>
      </c>
      <c r="F681" s="82" t="str">
        <f>IF(A681="","",SUM(D$1:D681)+PV)</f>
        <v/>
      </c>
      <c r="G681" s="82" t="str">
        <f>IF(A681="","",IF(Paskola_SK!$D$9=Paskola_VP!$A$10,I680*( (1+rate)^(B681-B680)-1 ),I680*rate))</f>
        <v/>
      </c>
      <c r="H681" s="82" t="str">
        <f>IF(D681="","",SUM(G$1:G681))</f>
        <v/>
      </c>
      <c r="I681" s="82" t="str">
        <f t="shared" si="32"/>
        <v/>
      </c>
    </row>
    <row r="682" spans="1:9" x14ac:dyDescent="0.25">
      <c r="A682" s="84" t="str">
        <f>IF(I681="","",IF(A681&gt;=Paskola_SK!$D$7*p,"",A681+1))</f>
        <v/>
      </c>
      <c r="B682" s="83" t="str">
        <f>IF(A682="","",IF(p=52,B681+7,IF(p=26,B681+14,IF(p=24,IF(MOD(A682,2)=0,EDATE(Paskola_SK!$D$8,A682/2),B681+14),IF(DAY(DATE(YEAR(Paskola_SK!$D$8),MONTH(Paskola_SK!$D$8)+(A682-1)*(12/p),DAY(Paskola_SK!$D$8)))&lt;&gt;DAY(Paskola_SK!$D$8),DATE(YEAR(Paskola_SK!$D$8),MONTH(Paskola_SK!$D$8)+A682*(12/p)+1,0),DATE(YEAR(Paskola_SK!$D$8),MONTH(Paskola_SK!$D$8)+A682*(12/p),DAY(Paskola_SK!$D$8)))))))</f>
        <v/>
      </c>
      <c r="C682" s="82" t="str">
        <f t="shared" si="30"/>
        <v/>
      </c>
      <c r="D682" s="82" t="str">
        <f t="shared" si="31"/>
        <v/>
      </c>
      <c r="E682" s="82" t="str">
        <f>IF(A682="","",A+SUM($D$2:D681))</f>
        <v/>
      </c>
      <c r="F682" s="82" t="str">
        <f>IF(A682="","",SUM(D$1:D682)+PV)</f>
        <v/>
      </c>
      <c r="G682" s="82" t="str">
        <f>IF(A682="","",IF(Paskola_SK!$D$9=Paskola_VP!$A$10,I681*( (1+rate)^(B682-B681)-1 ),I681*rate))</f>
        <v/>
      </c>
      <c r="H682" s="82" t="str">
        <f>IF(D682="","",SUM(G$1:G682))</f>
        <v/>
      </c>
      <c r="I682" s="82" t="str">
        <f t="shared" si="32"/>
        <v/>
      </c>
    </row>
    <row r="683" spans="1:9" x14ac:dyDescent="0.25">
      <c r="A683" s="84" t="str">
        <f>IF(I682="","",IF(A682&gt;=Paskola_SK!$D$7*p,"",A682+1))</f>
        <v/>
      </c>
      <c r="B683" s="83" t="str">
        <f>IF(A683="","",IF(p=52,B682+7,IF(p=26,B682+14,IF(p=24,IF(MOD(A683,2)=0,EDATE(Paskola_SK!$D$8,A683/2),B682+14),IF(DAY(DATE(YEAR(Paskola_SK!$D$8),MONTH(Paskola_SK!$D$8)+(A683-1)*(12/p),DAY(Paskola_SK!$D$8)))&lt;&gt;DAY(Paskola_SK!$D$8),DATE(YEAR(Paskola_SK!$D$8),MONTH(Paskola_SK!$D$8)+A683*(12/p)+1,0),DATE(YEAR(Paskola_SK!$D$8),MONTH(Paskola_SK!$D$8)+A683*(12/p),DAY(Paskola_SK!$D$8)))))))</f>
        <v/>
      </c>
      <c r="C683" s="82" t="str">
        <f t="shared" si="30"/>
        <v/>
      </c>
      <c r="D683" s="82" t="str">
        <f t="shared" si="31"/>
        <v/>
      </c>
      <c r="E683" s="82" t="str">
        <f>IF(A683="","",A+SUM($D$2:D682))</f>
        <v/>
      </c>
      <c r="F683" s="82" t="str">
        <f>IF(A683="","",SUM(D$1:D683)+PV)</f>
        <v/>
      </c>
      <c r="G683" s="82" t="str">
        <f>IF(A683="","",IF(Paskola_SK!$D$9=Paskola_VP!$A$10,I682*( (1+rate)^(B683-B682)-1 ),I682*rate))</f>
        <v/>
      </c>
      <c r="H683" s="82" t="str">
        <f>IF(D683="","",SUM(G$1:G683))</f>
        <v/>
      </c>
      <c r="I683" s="82" t="str">
        <f t="shared" si="32"/>
        <v/>
      </c>
    </row>
    <row r="684" spans="1:9" x14ac:dyDescent="0.25">
      <c r="A684" s="84" t="str">
        <f>IF(I683="","",IF(A683&gt;=Paskola_SK!$D$7*p,"",A683+1))</f>
        <v/>
      </c>
      <c r="B684" s="83" t="str">
        <f>IF(A684="","",IF(p=52,B683+7,IF(p=26,B683+14,IF(p=24,IF(MOD(A684,2)=0,EDATE(Paskola_SK!$D$8,A684/2),B683+14),IF(DAY(DATE(YEAR(Paskola_SK!$D$8),MONTH(Paskola_SK!$D$8)+(A684-1)*(12/p),DAY(Paskola_SK!$D$8)))&lt;&gt;DAY(Paskola_SK!$D$8),DATE(YEAR(Paskola_SK!$D$8),MONTH(Paskola_SK!$D$8)+A684*(12/p)+1,0),DATE(YEAR(Paskola_SK!$D$8),MONTH(Paskola_SK!$D$8)+A684*(12/p),DAY(Paskola_SK!$D$8)))))))</f>
        <v/>
      </c>
      <c r="C684" s="82" t="str">
        <f t="shared" si="30"/>
        <v/>
      </c>
      <c r="D684" s="82" t="str">
        <f t="shared" si="31"/>
        <v/>
      </c>
      <c r="E684" s="82" t="str">
        <f>IF(A684="","",A+SUM($D$2:D683))</f>
        <v/>
      </c>
      <c r="F684" s="82" t="str">
        <f>IF(A684="","",SUM(D$1:D684)+PV)</f>
        <v/>
      </c>
      <c r="G684" s="82" t="str">
        <f>IF(A684="","",IF(Paskola_SK!$D$9=Paskola_VP!$A$10,I683*( (1+rate)^(B684-B683)-1 ),I683*rate))</f>
        <v/>
      </c>
      <c r="H684" s="82" t="str">
        <f>IF(D684="","",SUM(G$1:G684))</f>
        <v/>
      </c>
      <c r="I684" s="82" t="str">
        <f t="shared" si="32"/>
        <v/>
      </c>
    </row>
    <row r="685" spans="1:9" x14ac:dyDescent="0.25">
      <c r="A685" s="84" t="str">
        <f>IF(I684="","",IF(A684&gt;=Paskola_SK!$D$7*p,"",A684+1))</f>
        <v/>
      </c>
      <c r="B685" s="83" t="str">
        <f>IF(A685="","",IF(p=52,B684+7,IF(p=26,B684+14,IF(p=24,IF(MOD(A685,2)=0,EDATE(Paskola_SK!$D$8,A685/2),B684+14),IF(DAY(DATE(YEAR(Paskola_SK!$D$8),MONTH(Paskola_SK!$D$8)+(A685-1)*(12/p),DAY(Paskola_SK!$D$8)))&lt;&gt;DAY(Paskola_SK!$D$8),DATE(YEAR(Paskola_SK!$D$8),MONTH(Paskola_SK!$D$8)+A685*(12/p)+1,0),DATE(YEAR(Paskola_SK!$D$8),MONTH(Paskola_SK!$D$8)+A685*(12/p),DAY(Paskola_SK!$D$8)))))))</f>
        <v/>
      </c>
      <c r="C685" s="82" t="str">
        <f t="shared" si="30"/>
        <v/>
      </c>
      <c r="D685" s="82" t="str">
        <f t="shared" si="31"/>
        <v/>
      </c>
      <c r="E685" s="82" t="str">
        <f>IF(A685="","",A+SUM($D$2:D684))</f>
        <v/>
      </c>
      <c r="F685" s="82" t="str">
        <f>IF(A685="","",SUM(D$1:D685)+PV)</f>
        <v/>
      </c>
      <c r="G685" s="82" t="str">
        <f>IF(A685="","",IF(Paskola_SK!$D$9=Paskola_VP!$A$10,I684*( (1+rate)^(B685-B684)-1 ),I684*rate))</f>
        <v/>
      </c>
      <c r="H685" s="82" t="str">
        <f>IF(D685="","",SUM(G$1:G685))</f>
        <v/>
      </c>
      <c r="I685" s="82" t="str">
        <f t="shared" si="32"/>
        <v/>
      </c>
    </row>
    <row r="686" spans="1:9" x14ac:dyDescent="0.25">
      <c r="A686" s="84" t="str">
        <f>IF(I685="","",IF(A685&gt;=Paskola_SK!$D$7*p,"",A685+1))</f>
        <v/>
      </c>
      <c r="B686" s="83" t="str">
        <f>IF(A686="","",IF(p=52,B685+7,IF(p=26,B685+14,IF(p=24,IF(MOD(A686,2)=0,EDATE(Paskola_SK!$D$8,A686/2),B685+14),IF(DAY(DATE(YEAR(Paskola_SK!$D$8),MONTH(Paskola_SK!$D$8)+(A686-1)*(12/p),DAY(Paskola_SK!$D$8)))&lt;&gt;DAY(Paskola_SK!$D$8),DATE(YEAR(Paskola_SK!$D$8),MONTH(Paskola_SK!$D$8)+A686*(12/p)+1,0),DATE(YEAR(Paskola_SK!$D$8),MONTH(Paskola_SK!$D$8)+A686*(12/p),DAY(Paskola_SK!$D$8)))))))</f>
        <v/>
      </c>
      <c r="C686" s="82" t="str">
        <f t="shared" si="30"/>
        <v/>
      </c>
      <c r="D686" s="82" t="str">
        <f t="shared" si="31"/>
        <v/>
      </c>
      <c r="E686" s="82" t="str">
        <f>IF(A686="","",A+SUM($D$2:D685))</f>
        <v/>
      </c>
      <c r="F686" s="82" t="str">
        <f>IF(A686="","",SUM(D$1:D686)+PV)</f>
        <v/>
      </c>
      <c r="G686" s="82" t="str">
        <f>IF(A686="","",IF(Paskola_SK!$D$9=Paskola_VP!$A$10,I685*( (1+rate)^(B686-B685)-1 ),I685*rate))</f>
        <v/>
      </c>
      <c r="H686" s="82" t="str">
        <f>IF(D686="","",SUM(G$1:G686))</f>
        <v/>
      </c>
      <c r="I686" s="82" t="str">
        <f t="shared" si="32"/>
        <v/>
      </c>
    </row>
    <row r="687" spans="1:9" x14ac:dyDescent="0.25">
      <c r="A687" s="84" t="str">
        <f>IF(I686="","",IF(A686&gt;=Paskola_SK!$D$7*p,"",A686+1))</f>
        <v/>
      </c>
      <c r="B687" s="83" t="str">
        <f>IF(A687="","",IF(p=52,B686+7,IF(p=26,B686+14,IF(p=24,IF(MOD(A687,2)=0,EDATE(Paskola_SK!$D$8,A687/2),B686+14),IF(DAY(DATE(YEAR(Paskola_SK!$D$8),MONTH(Paskola_SK!$D$8)+(A687-1)*(12/p),DAY(Paskola_SK!$D$8)))&lt;&gt;DAY(Paskola_SK!$D$8),DATE(YEAR(Paskola_SK!$D$8),MONTH(Paskola_SK!$D$8)+A687*(12/p)+1,0),DATE(YEAR(Paskola_SK!$D$8),MONTH(Paskola_SK!$D$8)+A687*(12/p),DAY(Paskola_SK!$D$8)))))))</f>
        <v/>
      </c>
      <c r="C687" s="82" t="str">
        <f t="shared" si="30"/>
        <v/>
      </c>
      <c r="D687" s="82" t="str">
        <f t="shared" si="31"/>
        <v/>
      </c>
      <c r="E687" s="82" t="str">
        <f>IF(A687="","",A+SUM($D$2:D686))</f>
        <v/>
      </c>
      <c r="F687" s="82" t="str">
        <f>IF(A687="","",SUM(D$1:D687)+PV)</f>
        <v/>
      </c>
      <c r="G687" s="82" t="str">
        <f>IF(A687="","",IF(Paskola_SK!$D$9=Paskola_VP!$A$10,I686*( (1+rate)^(B687-B686)-1 ),I686*rate))</f>
        <v/>
      </c>
      <c r="H687" s="82" t="str">
        <f>IF(D687="","",SUM(G$1:G687))</f>
        <v/>
      </c>
      <c r="I687" s="82" t="str">
        <f t="shared" si="32"/>
        <v/>
      </c>
    </row>
    <row r="688" spans="1:9" x14ac:dyDescent="0.25">
      <c r="A688" s="84" t="str">
        <f>IF(I687="","",IF(A687&gt;=Paskola_SK!$D$7*p,"",A687+1))</f>
        <v/>
      </c>
      <c r="B688" s="83" t="str">
        <f>IF(A688="","",IF(p=52,B687+7,IF(p=26,B687+14,IF(p=24,IF(MOD(A688,2)=0,EDATE(Paskola_SK!$D$8,A688/2),B687+14),IF(DAY(DATE(YEAR(Paskola_SK!$D$8),MONTH(Paskola_SK!$D$8)+(A688-1)*(12/p),DAY(Paskola_SK!$D$8)))&lt;&gt;DAY(Paskola_SK!$D$8),DATE(YEAR(Paskola_SK!$D$8),MONTH(Paskola_SK!$D$8)+A688*(12/p)+1,0),DATE(YEAR(Paskola_SK!$D$8),MONTH(Paskola_SK!$D$8)+A688*(12/p),DAY(Paskola_SK!$D$8)))))))</f>
        <v/>
      </c>
      <c r="C688" s="82" t="str">
        <f t="shared" si="30"/>
        <v/>
      </c>
      <c r="D688" s="82" t="str">
        <f t="shared" si="31"/>
        <v/>
      </c>
      <c r="E688" s="82" t="str">
        <f>IF(A688="","",A+SUM($D$2:D687))</f>
        <v/>
      </c>
      <c r="F688" s="82" t="str">
        <f>IF(A688="","",SUM(D$1:D688)+PV)</f>
        <v/>
      </c>
      <c r="G688" s="82" t="str">
        <f>IF(A688="","",IF(Paskola_SK!$D$9=Paskola_VP!$A$10,I687*( (1+rate)^(B688-B687)-1 ),I687*rate))</f>
        <v/>
      </c>
      <c r="H688" s="82" t="str">
        <f>IF(D688="","",SUM(G$1:G688))</f>
        <v/>
      </c>
      <c r="I688" s="82" t="str">
        <f t="shared" si="32"/>
        <v/>
      </c>
    </row>
    <row r="689" spans="1:9" x14ac:dyDescent="0.25">
      <c r="A689" s="84" t="str">
        <f>IF(I688="","",IF(A688&gt;=Paskola_SK!$D$7*p,"",A688+1))</f>
        <v/>
      </c>
      <c r="B689" s="83" t="str">
        <f>IF(A689="","",IF(p=52,B688+7,IF(p=26,B688+14,IF(p=24,IF(MOD(A689,2)=0,EDATE(Paskola_SK!$D$8,A689/2),B688+14),IF(DAY(DATE(YEAR(Paskola_SK!$D$8),MONTH(Paskola_SK!$D$8)+(A689-1)*(12/p),DAY(Paskola_SK!$D$8)))&lt;&gt;DAY(Paskola_SK!$D$8),DATE(YEAR(Paskola_SK!$D$8),MONTH(Paskola_SK!$D$8)+A689*(12/p)+1,0),DATE(YEAR(Paskola_SK!$D$8),MONTH(Paskola_SK!$D$8)+A689*(12/p),DAY(Paskola_SK!$D$8)))))))</f>
        <v/>
      </c>
      <c r="C689" s="82" t="str">
        <f t="shared" si="30"/>
        <v/>
      </c>
      <c r="D689" s="82" t="str">
        <f t="shared" si="31"/>
        <v/>
      </c>
      <c r="E689" s="82" t="str">
        <f>IF(A689="","",A+SUM($D$2:D688))</f>
        <v/>
      </c>
      <c r="F689" s="82" t="str">
        <f>IF(A689="","",SUM(D$1:D689)+PV)</f>
        <v/>
      </c>
      <c r="G689" s="82" t="str">
        <f>IF(A689="","",IF(Paskola_SK!$D$9=Paskola_VP!$A$10,I688*( (1+rate)^(B689-B688)-1 ),I688*rate))</f>
        <v/>
      </c>
      <c r="H689" s="82" t="str">
        <f>IF(D689="","",SUM(G$1:G689))</f>
        <v/>
      </c>
      <c r="I689" s="82" t="str">
        <f t="shared" si="32"/>
        <v/>
      </c>
    </row>
    <row r="690" spans="1:9" x14ac:dyDescent="0.25">
      <c r="A690" s="84" t="str">
        <f>IF(I689="","",IF(A689&gt;=Paskola_SK!$D$7*p,"",A689+1))</f>
        <v/>
      </c>
      <c r="B690" s="83" t="str">
        <f>IF(A690="","",IF(p=52,B689+7,IF(p=26,B689+14,IF(p=24,IF(MOD(A690,2)=0,EDATE(Paskola_SK!$D$8,A690/2),B689+14),IF(DAY(DATE(YEAR(Paskola_SK!$D$8),MONTH(Paskola_SK!$D$8)+(A690-1)*(12/p),DAY(Paskola_SK!$D$8)))&lt;&gt;DAY(Paskola_SK!$D$8),DATE(YEAR(Paskola_SK!$D$8),MONTH(Paskola_SK!$D$8)+A690*(12/p)+1,0),DATE(YEAR(Paskola_SK!$D$8),MONTH(Paskola_SK!$D$8)+A690*(12/p),DAY(Paskola_SK!$D$8)))))))</f>
        <v/>
      </c>
      <c r="C690" s="82" t="str">
        <f t="shared" si="30"/>
        <v/>
      </c>
      <c r="D690" s="82" t="str">
        <f t="shared" si="31"/>
        <v/>
      </c>
      <c r="E690" s="82" t="str">
        <f>IF(A690="","",A+SUM($D$2:D689))</f>
        <v/>
      </c>
      <c r="F690" s="82" t="str">
        <f>IF(A690="","",SUM(D$1:D690)+PV)</f>
        <v/>
      </c>
      <c r="G690" s="82" t="str">
        <f>IF(A690="","",IF(Paskola_SK!$D$9=Paskola_VP!$A$10,I689*( (1+rate)^(B690-B689)-1 ),I689*rate))</f>
        <v/>
      </c>
      <c r="H690" s="82" t="str">
        <f>IF(D690="","",SUM(G$1:G690))</f>
        <v/>
      </c>
      <c r="I690" s="82" t="str">
        <f t="shared" si="32"/>
        <v/>
      </c>
    </row>
    <row r="691" spans="1:9" x14ac:dyDescent="0.25">
      <c r="A691" s="84" t="str">
        <f>IF(I690="","",IF(A690&gt;=Paskola_SK!$D$7*p,"",A690+1))</f>
        <v/>
      </c>
      <c r="B691" s="83" t="str">
        <f>IF(A691="","",IF(p=52,B690+7,IF(p=26,B690+14,IF(p=24,IF(MOD(A691,2)=0,EDATE(Paskola_SK!$D$8,A691/2),B690+14),IF(DAY(DATE(YEAR(Paskola_SK!$D$8),MONTH(Paskola_SK!$D$8)+(A691-1)*(12/p),DAY(Paskola_SK!$D$8)))&lt;&gt;DAY(Paskola_SK!$D$8),DATE(YEAR(Paskola_SK!$D$8),MONTH(Paskola_SK!$D$8)+A691*(12/p)+1,0),DATE(YEAR(Paskola_SK!$D$8),MONTH(Paskola_SK!$D$8)+A691*(12/p),DAY(Paskola_SK!$D$8)))))))</f>
        <v/>
      </c>
      <c r="C691" s="82" t="str">
        <f t="shared" si="30"/>
        <v/>
      </c>
      <c r="D691" s="82" t="str">
        <f t="shared" si="31"/>
        <v/>
      </c>
      <c r="E691" s="82" t="str">
        <f>IF(A691="","",A+SUM($D$2:D690))</f>
        <v/>
      </c>
      <c r="F691" s="82" t="str">
        <f>IF(A691="","",SUM(D$1:D691)+PV)</f>
        <v/>
      </c>
      <c r="G691" s="82" t="str">
        <f>IF(A691="","",IF(Paskola_SK!$D$9=Paskola_VP!$A$10,I690*( (1+rate)^(B691-B690)-1 ),I690*rate))</f>
        <v/>
      </c>
      <c r="H691" s="82" t="str">
        <f>IF(D691="","",SUM(G$1:G691))</f>
        <v/>
      </c>
      <c r="I691" s="82" t="str">
        <f t="shared" si="32"/>
        <v/>
      </c>
    </row>
    <row r="692" spans="1:9" x14ac:dyDescent="0.25">
      <c r="A692" s="84" t="str">
        <f>IF(I691="","",IF(A691&gt;=Paskola_SK!$D$7*p,"",A691+1))</f>
        <v/>
      </c>
      <c r="B692" s="83" t="str">
        <f>IF(A692="","",IF(p=52,B691+7,IF(p=26,B691+14,IF(p=24,IF(MOD(A692,2)=0,EDATE(Paskola_SK!$D$8,A692/2),B691+14),IF(DAY(DATE(YEAR(Paskola_SK!$D$8),MONTH(Paskola_SK!$D$8)+(A692-1)*(12/p),DAY(Paskola_SK!$D$8)))&lt;&gt;DAY(Paskola_SK!$D$8),DATE(YEAR(Paskola_SK!$D$8),MONTH(Paskola_SK!$D$8)+A692*(12/p)+1,0),DATE(YEAR(Paskola_SK!$D$8),MONTH(Paskola_SK!$D$8)+A692*(12/p),DAY(Paskola_SK!$D$8)))))))</f>
        <v/>
      </c>
      <c r="C692" s="82" t="str">
        <f t="shared" si="30"/>
        <v/>
      </c>
      <c r="D692" s="82" t="str">
        <f t="shared" si="31"/>
        <v/>
      </c>
      <c r="E692" s="82" t="str">
        <f>IF(A692="","",A+SUM($D$2:D691))</f>
        <v/>
      </c>
      <c r="F692" s="82" t="str">
        <f>IF(A692="","",SUM(D$1:D692)+PV)</f>
        <v/>
      </c>
      <c r="G692" s="82" t="str">
        <f>IF(A692="","",IF(Paskola_SK!$D$9=Paskola_VP!$A$10,I691*( (1+rate)^(B692-B691)-1 ),I691*rate))</f>
        <v/>
      </c>
      <c r="H692" s="82" t="str">
        <f>IF(D692="","",SUM(G$1:G692))</f>
        <v/>
      </c>
      <c r="I692" s="82" t="str">
        <f t="shared" si="32"/>
        <v/>
      </c>
    </row>
    <row r="693" spans="1:9" x14ac:dyDescent="0.25">
      <c r="A693" s="84" t="str">
        <f>IF(I692="","",IF(A692&gt;=Paskola_SK!$D$7*p,"",A692+1))</f>
        <v/>
      </c>
      <c r="B693" s="83" t="str">
        <f>IF(A693="","",IF(p=52,B692+7,IF(p=26,B692+14,IF(p=24,IF(MOD(A693,2)=0,EDATE(Paskola_SK!$D$8,A693/2),B692+14),IF(DAY(DATE(YEAR(Paskola_SK!$D$8),MONTH(Paskola_SK!$D$8)+(A693-1)*(12/p),DAY(Paskola_SK!$D$8)))&lt;&gt;DAY(Paskola_SK!$D$8),DATE(YEAR(Paskola_SK!$D$8),MONTH(Paskola_SK!$D$8)+A693*(12/p)+1,0),DATE(YEAR(Paskola_SK!$D$8),MONTH(Paskola_SK!$D$8)+A693*(12/p),DAY(Paskola_SK!$D$8)))))))</f>
        <v/>
      </c>
      <c r="C693" s="82" t="str">
        <f t="shared" si="30"/>
        <v/>
      </c>
      <c r="D693" s="82" t="str">
        <f t="shared" si="31"/>
        <v/>
      </c>
      <c r="E693" s="82" t="str">
        <f>IF(A693="","",A+SUM($D$2:D692))</f>
        <v/>
      </c>
      <c r="F693" s="82" t="str">
        <f>IF(A693="","",SUM(D$1:D693)+PV)</f>
        <v/>
      </c>
      <c r="G693" s="82" t="str">
        <f>IF(A693="","",IF(Paskola_SK!$D$9=Paskola_VP!$A$10,I692*( (1+rate)^(B693-B692)-1 ),I692*rate))</f>
        <v/>
      </c>
      <c r="H693" s="82" t="str">
        <f>IF(D693="","",SUM(G$1:G693))</f>
        <v/>
      </c>
      <c r="I693" s="82" t="str">
        <f t="shared" si="32"/>
        <v/>
      </c>
    </row>
    <row r="694" spans="1:9" x14ac:dyDescent="0.25">
      <c r="A694" s="84" t="str">
        <f>IF(I693="","",IF(A693&gt;=Paskola_SK!$D$7*p,"",A693+1))</f>
        <v/>
      </c>
      <c r="B694" s="83" t="str">
        <f>IF(A694="","",IF(p=52,B693+7,IF(p=26,B693+14,IF(p=24,IF(MOD(A694,2)=0,EDATE(Paskola_SK!$D$8,A694/2),B693+14),IF(DAY(DATE(YEAR(Paskola_SK!$D$8),MONTH(Paskola_SK!$D$8)+(A694-1)*(12/p),DAY(Paskola_SK!$D$8)))&lt;&gt;DAY(Paskola_SK!$D$8),DATE(YEAR(Paskola_SK!$D$8),MONTH(Paskola_SK!$D$8)+A694*(12/p)+1,0),DATE(YEAR(Paskola_SK!$D$8),MONTH(Paskola_SK!$D$8)+A694*(12/p),DAY(Paskola_SK!$D$8)))))))</f>
        <v/>
      </c>
      <c r="C694" s="82" t="str">
        <f t="shared" si="30"/>
        <v/>
      </c>
      <c r="D694" s="82" t="str">
        <f t="shared" si="31"/>
        <v/>
      </c>
      <c r="E694" s="82" t="str">
        <f>IF(A694="","",A+SUM($D$2:D693))</f>
        <v/>
      </c>
      <c r="F694" s="82" t="str">
        <f>IF(A694="","",SUM(D$1:D694)+PV)</f>
        <v/>
      </c>
      <c r="G694" s="82" t="str">
        <f>IF(A694="","",IF(Paskola_SK!$D$9=Paskola_VP!$A$10,I693*( (1+rate)^(B694-B693)-1 ),I693*rate))</f>
        <v/>
      </c>
      <c r="H694" s="82" t="str">
        <f>IF(D694="","",SUM(G$1:G694))</f>
        <v/>
      </c>
      <c r="I694" s="82" t="str">
        <f t="shared" si="32"/>
        <v/>
      </c>
    </row>
    <row r="695" spans="1:9" x14ac:dyDescent="0.25">
      <c r="A695" s="84" t="str">
        <f>IF(I694="","",IF(A694&gt;=Paskola_SK!$D$7*p,"",A694+1))</f>
        <v/>
      </c>
      <c r="B695" s="83" t="str">
        <f>IF(A695="","",IF(p=52,B694+7,IF(p=26,B694+14,IF(p=24,IF(MOD(A695,2)=0,EDATE(Paskola_SK!$D$8,A695/2),B694+14),IF(DAY(DATE(YEAR(Paskola_SK!$D$8),MONTH(Paskola_SK!$D$8)+(A695-1)*(12/p),DAY(Paskola_SK!$D$8)))&lt;&gt;DAY(Paskola_SK!$D$8),DATE(YEAR(Paskola_SK!$D$8),MONTH(Paskola_SK!$D$8)+A695*(12/p)+1,0),DATE(YEAR(Paskola_SK!$D$8),MONTH(Paskola_SK!$D$8)+A695*(12/p),DAY(Paskola_SK!$D$8)))))))</f>
        <v/>
      </c>
      <c r="C695" s="82" t="str">
        <f t="shared" si="30"/>
        <v/>
      </c>
      <c r="D695" s="82" t="str">
        <f t="shared" si="31"/>
        <v/>
      </c>
      <c r="E695" s="82" t="str">
        <f>IF(A695="","",A+SUM($D$2:D694))</f>
        <v/>
      </c>
      <c r="F695" s="82" t="str">
        <f>IF(A695="","",SUM(D$1:D695)+PV)</f>
        <v/>
      </c>
      <c r="G695" s="82" t="str">
        <f>IF(A695="","",IF(Paskola_SK!$D$9=Paskola_VP!$A$10,I694*( (1+rate)^(B695-B694)-1 ),I694*rate))</f>
        <v/>
      </c>
      <c r="H695" s="82" t="str">
        <f>IF(D695="","",SUM(G$1:G695))</f>
        <v/>
      </c>
      <c r="I695" s="82" t="str">
        <f t="shared" si="32"/>
        <v/>
      </c>
    </row>
    <row r="696" spans="1:9" x14ac:dyDescent="0.25">
      <c r="A696" s="84" t="str">
        <f>IF(I695="","",IF(A695&gt;=Paskola_SK!$D$7*p,"",A695+1))</f>
        <v/>
      </c>
      <c r="B696" s="83" t="str">
        <f>IF(A696="","",IF(p=52,B695+7,IF(p=26,B695+14,IF(p=24,IF(MOD(A696,2)=0,EDATE(Paskola_SK!$D$8,A696/2),B695+14),IF(DAY(DATE(YEAR(Paskola_SK!$D$8),MONTH(Paskola_SK!$D$8)+(A696-1)*(12/p),DAY(Paskola_SK!$D$8)))&lt;&gt;DAY(Paskola_SK!$D$8),DATE(YEAR(Paskola_SK!$D$8),MONTH(Paskola_SK!$D$8)+A696*(12/p)+1,0),DATE(YEAR(Paskola_SK!$D$8),MONTH(Paskola_SK!$D$8)+A696*(12/p),DAY(Paskola_SK!$D$8)))))))</f>
        <v/>
      </c>
      <c r="C696" s="82" t="str">
        <f t="shared" si="30"/>
        <v/>
      </c>
      <c r="D696" s="82" t="str">
        <f t="shared" si="31"/>
        <v/>
      </c>
      <c r="E696" s="82" t="str">
        <f>IF(A696="","",A+SUM($D$2:D695))</f>
        <v/>
      </c>
      <c r="F696" s="82" t="str">
        <f>IF(A696="","",SUM(D$1:D696)+PV)</f>
        <v/>
      </c>
      <c r="G696" s="82" t="str">
        <f>IF(A696="","",IF(Paskola_SK!$D$9=Paskola_VP!$A$10,I695*( (1+rate)^(B696-B695)-1 ),I695*rate))</f>
        <v/>
      </c>
      <c r="H696" s="82" t="str">
        <f>IF(D696="","",SUM(G$1:G696))</f>
        <v/>
      </c>
      <c r="I696" s="82" t="str">
        <f t="shared" si="32"/>
        <v/>
      </c>
    </row>
    <row r="697" spans="1:9" x14ac:dyDescent="0.25">
      <c r="A697" s="84" t="str">
        <f>IF(I696="","",IF(A696&gt;=Paskola_SK!$D$7*p,"",A696+1))</f>
        <v/>
      </c>
      <c r="B697" s="83" t="str">
        <f>IF(A697="","",IF(p=52,B696+7,IF(p=26,B696+14,IF(p=24,IF(MOD(A697,2)=0,EDATE(Paskola_SK!$D$8,A697/2),B696+14),IF(DAY(DATE(YEAR(Paskola_SK!$D$8),MONTH(Paskola_SK!$D$8)+(A697-1)*(12/p),DAY(Paskola_SK!$D$8)))&lt;&gt;DAY(Paskola_SK!$D$8),DATE(YEAR(Paskola_SK!$D$8),MONTH(Paskola_SK!$D$8)+A697*(12/p)+1,0),DATE(YEAR(Paskola_SK!$D$8),MONTH(Paskola_SK!$D$8)+A697*(12/p),DAY(Paskola_SK!$D$8)))))))</f>
        <v/>
      </c>
      <c r="C697" s="82" t="str">
        <f t="shared" si="30"/>
        <v/>
      </c>
      <c r="D697" s="82" t="str">
        <f t="shared" si="31"/>
        <v/>
      </c>
      <c r="E697" s="82" t="str">
        <f>IF(A697="","",A+SUM($D$2:D696))</f>
        <v/>
      </c>
      <c r="F697" s="82" t="str">
        <f>IF(A697="","",SUM(D$1:D697)+PV)</f>
        <v/>
      </c>
      <c r="G697" s="82" t="str">
        <f>IF(A697="","",IF(Paskola_SK!$D$9=Paskola_VP!$A$10,I696*( (1+rate)^(B697-B696)-1 ),I696*rate))</f>
        <v/>
      </c>
      <c r="H697" s="82" t="str">
        <f>IF(D697="","",SUM(G$1:G697))</f>
        <v/>
      </c>
      <c r="I697" s="82" t="str">
        <f t="shared" si="32"/>
        <v/>
      </c>
    </row>
    <row r="698" spans="1:9" x14ac:dyDescent="0.25">
      <c r="A698" s="84" t="str">
        <f>IF(I697="","",IF(A697&gt;=Paskola_SK!$D$7*p,"",A697+1))</f>
        <v/>
      </c>
      <c r="B698" s="83" t="str">
        <f>IF(A698="","",IF(p=52,B697+7,IF(p=26,B697+14,IF(p=24,IF(MOD(A698,2)=0,EDATE(Paskola_SK!$D$8,A698/2),B697+14),IF(DAY(DATE(YEAR(Paskola_SK!$D$8),MONTH(Paskola_SK!$D$8)+(A698-1)*(12/p),DAY(Paskola_SK!$D$8)))&lt;&gt;DAY(Paskola_SK!$D$8),DATE(YEAR(Paskola_SK!$D$8),MONTH(Paskola_SK!$D$8)+A698*(12/p)+1,0),DATE(YEAR(Paskola_SK!$D$8),MONTH(Paskola_SK!$D$8)+A698*(12/p),DAY(Paskola_SK!$D$8)))))))</f>
        <v/>
      </c>
      <c r="C698" s="82" t="str">
        <f t="shared" si="30"/>
        <v/>
      </c>
      <c r="D698" s="82" t="str">
        <f t="shared" si="31"/>
        <v/>
      </c>
      <c r="E698" s="82" t="str">
        <f>IF(A698="","",A+SUM($D$2:D697))</f>
        <v/>
      </c>
      <c r="F698" s="82" t="str">
        <f>IF(A698="","",SUM(D$1:D698)+PV)</f>
        <v/>
      </c>
      <c r="G698" s="82" t="str">
        <f>IF(A698="","",IF(Paskola_SK!$D$9=Paskola_VP!$A$10,I697*( (1+rate)^(B698-B697)-1 ),I697*rate))</f>
        <v/>
      </c>
      <c r="H698" s="82" t="str">
        <f>IF(D698="","",SUM(G$1:G698))</f>
        <v/>
      </c>
      <c r="I698" s="82" t="str">
        <f t="shared" si="32"/>
        <v/>
      </c>
    </row>
    <row r="699" spans="1:9" x14ac:dyDescent="0.25">
      <c r="A699" s="84" t="str">
        <f>IF(I698="","",IF(A698&gt;=Paskola_SK!$D$7*p,"",A698+1))</f>
        <v/>
      </c>
      <c r="B699" s="83" t="str">
        <f>IF(A699="","",IF(p=52,B698+7,IF(p=26,B698+14,IF(p=24,IF(MOD(A699,2)=0,EDATE(Paskola_SK!$D$8,A699/2),B698+14),IF(DAY(DATE(YEAR(Paskola_SK!$D$8),MONTH(Paskola_SK!$D$8)+(A699-1)*(12/p),DAY(Paskola_SK!$D$8)))&lt;&gt;DAY(Paskola_SK!$D$8),DATE(YEAR(Paskola_SK!$D$8),MONTH(Paskola_SK!$D$8)+A699*(12/p)+1,0),DATE(YEAR(Paskola_SK!$D$8),MONTH(Paskola_SK!$D$8)+A699*(12/p),DAY(Paskola_SK!$D$8)))))))</f>
        <v/>
      </c>
      <c r="C699" s="82" t="str">
        <f t="shared" si="30"/>
        <v/>
      </c>
      <c r="D699" s="82" t="str">
        <f t="shared" si="31"/>
        <v/>
      </c>
      <c r="E699" s="82" t="str">
        <f>IF(A699="","",A+SUM($D$2:D698))</f>
        <v/>
      </c>
      <c r="F699" s="82" t="str">
        <f>IF(A699="","",SUM(D$1:D699)+PV)</f>
        <v/>
      </c>
      <c r="G699" s="82" t="str">
        <f>IF(A699="","",IF(Paskola_SK!$D$9=Paskola_VP!$A$10,I698*( (1+rate)^(B699-B698)-1 ),I698*rate))</f>
        <v/>
      </c>
      <c r="H699" s="82" t="str">
        <f>IF(D699="","",SUM(G$1:G699))</f>
        <v/>
      </c>
      <c r="I699" s="82" t="str">
        <f t="shared" si="32"/>
        <v/>
      </c>
    </row>
    <row r="700" spans="1:9" x14ac:dyDescent="0.25">
      <c r="A700" s="84" t="str">
        <f>IF(I699="","",IF(A699&gt;=Paskola_SK!$D$7*p,"",A699+1))</f>
        <v/>
      </c>
      <c r="B700" s="83" t="str">
        <f>IF(A700="","",IF(p=52,B699+7,IF(p=26,B699+14,IF(p=24,IF(MOD(A700,2)=0,EDATE(Paskola_SK!$D$8,A700/2),B699+14),IF(DAY(DATE(YEAR(Paskola_SK!$D$8),MONTH(Paskola_SK!$D$8)+(A700-1)*(12/p),DAY(Paskola_SK!$D$8)))&lt;&gt;DAY(Paskola_SK!$D$8),DATE(YEAR(Paskola_SK!$D$8),MONTH(Paskola_SK!$D$8)+A700*(12/p)+1,0),DATE(YEAR(Paskola_SK!$D$8),MONTH(Paskola_SK!$D$8)+A700*(12/p),DAY(Paskola_SK!$D$8)))))))</f>
        <v/>
      </c>
      <c r="C700" s="82" t="str">
        <f t="shared" si="30"/>
        <v/>
      </c>
      <c r="D700" s="82" t="str">
        <f t="shared" si="31"/>
        <v/>
      </c>
      <c r="E700" s="82" t="str">
        <f>IF(A700="","",A+SUM($D$2:D699))</f>
        <v/>
      </c>
      <c r="F700" s="82" t="str">
        <f>IF(A700="","",SUM(D$1:D700)+PV)</f>
        <v/>
      </c>
      <c r="G700" s="82" t="str">
        <f>IF(A700="","",IF(Paskola_SK!$D$9=Paskola_VP!$A$10,I699*( (1+rate)^(B700-B699)-1 ),I699*rate))</f>
        <v/>
      </c>
      <c r="H700" s="82" t="str">
        <f>IF(D700="","",SUM(G$1:G700))</f>
        <v/>
      </c>
      <c r="I700" s="82" t="str">
        <f t="shared" si="32"/>
        <v/>
      </c>
    </row>
    <row r="701" spans="1:9" x14ac:dyDescent="0.25">
      <c r="A701" s="84" t="str">
        <f>IF(I700="","",IF(A700&gt;=Paskola_SK!$D$7*p,"",A700+1))</f>
        <v/>
      </c>
      <c r="B701" s="83" t="str">
        <f>IF(A701="","",IF(p=52,B700+7,IF(p=26,B700+14,IF(p=24,IF(MOD(A701,2)=0,EDATE(Paskola_SK!$D$8,A701/2),B700+14),IF(DAY(DATE(YEAR(Paskola_SK!$D$8),MONTH(Paskola_SK!$D$8)+(A701-1)*(12/p),DAY(Paskola_SK!$D$8)))&lt;&gt;DAY(Paskola_SK!$D$8),DATE(YEAR(Paskola_SK!$D$8),MONTH(Paskola_SK!$D$8)+A701*(12/p)+1,0),DATE(YEAR(Paskola_SK!$D$8),MONTH(Paskola_SK!$D$8)+A701*(12/p),DAY(Paskola_SK!$D$8)))))))</f>
        <v/>
      </c>
      <c r="C701" s="82" t="str">
        <f t="shared" si="30"/>
        <v/>
      </c>
      <c r="D701" s="82" t="str">
        <f t="shared" si="31"/>
        <v/>
      </c>
      <c r="E701" s="82" t="str">
        <f>IF(A701="","",A+SUM($D$2:D700))</f>
        <v/>
      </c>
      <c r="F701" s="82" t="str">
        <f>IF(A701="","",SUM(D$1:D701)+PV)</f>
        <v/>
      </c>
      <c r="G701" s="82" t="str">
        <f>IF(A701="","",IF(Paskola_SK!$D$9=Paskola_VP!$A$10,I700*( (1+rate)^(B701-B700)-1 ),I700*rate))</f>
        <v/>
      </c>
      <c r="H701" s="82" t="str">
        <f>IF(D701="","",SUM(G$1:G701))</f>
        <v/>
      </c>
      <c r="I701" s="82" t="str">
        <f t="shared" si="32"/>
        <v/>
      </c>
    </row>
    <row r="702" spans="1:9" x14ac:dyDescent="0.25">
      <c r="A702" s="84" t="str">
        <f>IF(I701="","",IF(A701&gt;=Paskola_SK!$D$7*p,"",A701+1))</f>
        <v/>
      </c>
      <c r="B702" s="83" t="str">
        <f>IF(A702="","",IF(p=52,B701+7,IF(p=26,B701+14,IF(p=24,IF(MOD(A702,2)=0,EDATE(Paskola_SK!$D$8,A702/2),B701+14),IF(DAY(DATE(YEAR(Paskola_SK!$D$8),MONTH(Paskola_SK!$D$8)+(A702-1)*(12/p),DAY(Paskola_SK!$D$8)))&lt;&gt;DAY(Paskola_SK!$D$8),DATE(YEAR(Paskola_SK!$D$8),MONTH(Paskola_SK!$D$8)+A702*(12/p)+1,0),DATE(YEAR(Paskola_SK!$D$8),MONTH(Paskola_SK!$D$8)+A702*(12/p),DAY(Paskola_SK!$D$8)))))))</f>
        <v/>
      </c>
      <c r="C702" s="82" t="str">
        <f t="shared" si="30"/>
        <v/>
      </c>
      <c r="D702" s="82" t="str">
        <f t="shared" si="31"/>
        <v/>
      </c>
      <c r="E702" s="82" t="str">
        <f>IF(A702="","",A+SUM($D$2:D701))</f>
        <v/>
      </c>
      <c r="F702" s="82" t="str">
        <f>IF(A702="","",SUM(D$1:D702)+PV)</f>
        <v/>
      </c>
      <c r="G702" s="82" t="str">
        <f>IF(A702="","",IF(Paskola_SK!$D$9=Paskola_VP!$A$10,I701*( (1+rate)^(B702-B701)-1 ),I701*rate))</f>
        <v/>
      </c>
      <c r="H702" s="82" t="str">
        <f>IF(D702="","",SUM(G$1:G702))</f>
        <v/>
      </c>
      <c r="I702" s="82" t="str">
        <f t="shared" si="32"/>
        <v/>
      </c>
    </row>
    <row r="703" spans="1:9" x14ac:dyDescent="0.25">
      <c r="A703" s="84" t="str">
        <f>IF(I702="","",IF(A702&gt;=Paskola_SK!$D$7*p,"",A702+1))</f>
        <v/>
      </c>
      <c r="B703" s="83" t="str">
        <f>IF(A703="","",IF(p=52,B702+7,IF(p=26,B702+14,IF(p=24,IF(MOD(A703,2)=0,EDATE(Paskola_SK!$D$8,A703/2),B702+14),IF(DAY(DATE(YEAR(Paskola_SK!$D$8),MONTH(Paskola_SK!$D$8)+(A703-1)*(12/p),DAY(Paskola_SK!$D$8)))&lt;&gt;DAY(Paskola_SK!$D$8),DATE(YEAR(Paskola_SK!$D$8),MONTH(Paskola_SK!$D$8)+A703*(12/p)+1,0),DATE(YEAR(Paskola_SK!$D$8),MONTH(Paskola_SK!$D$8)+A703*(12/p),DAY(Paskola_SK!$D$8)))))))</f>
        <v/>
      </c>
      <c r="C703" s="82" t="str">
        <f t="shared" si="30"/>
        <v/>
      </c>
      <c r="D703" s="82" t="str">
        <f t="shared" si="31"/>
        <v/>
      </c>
      <c r="E703" s="82" t="str">
        <f>IF(A703="","",A+SUM($D$2:D702))</f>
        <v/>
      </c>
      <c r="F703" s="82" t="str">
        <f>IF(A703="","",SUM(D$1:D703)+PV)</f>
        <v/>
      </c>
      <c r="G703" s="82" t="str">
        <f>IF(A703="","",IF(Paskola_SK!$D$9=Paskola_VP!$A$10,I702*( (1+rate)^(B703-B702)-1 ),I702*rate))</f>
        <v/>
      </c>
      <c r="H703" s="82" t="str">
        <f>IF(D703="","",SUM(G$1:G703))</f>
        <v/>
      </c>
      <c r="I703" s="82" t="str">
        <f t="shared" si="32"/>
        <v/>
      </c>
    </row>
    <row r="704" spans="1:9" x14ac:dyDescent="0.25">
      <c r="A704" s="84" t="str">
        <f>IF(I703="","",IF(A703&gt;=Paskola_SK!$D$7*p,"",A703+1))</f>
        <v/>
      </c>
      <c r="B704" s="83" t="str">
        <f>IF(A704="","",IF(p=52,B703+7,IF(p=26,B703+14,IF(p=24,IF(MOD(A704,2)=0,EDATE(Paskola_SK!$D$8,A704/2),B703+14),IF(DAY(DATE(YEAR(Paskola_SK!$D$8),MONTH(Paskola_SK!$D$8)+(A704-1)*(12/p),DAY(Paskola_SK!$D$8)))&lt;&gt;DAY(Paskola_SK!$D$8),DATE(YEAR(Paskola_SK!$D$8),MONTH(Paskola_SK!$D$8)+A704*(12/p)+1,0),DATE(YEAR(Paskola_SK!$D$8),MONTH(Paskola_SK!$D$8)+A704*(12/p),DAY(Paskola_SK!$D$8)))))))</f>
        <v/>
      </c>
      <c r="C704" s="82" t="str">
        <f t="shared" si="30"/>
        <v/>
      </c>
      <c r="D704" s="82" t="str">
        <f t="shared" si="31"/>
        <v/>
      </c>
      <c r="E704" s="82" t="str">
        <f>IF(A704="","",A+SUM($D$2:D703))</f>
        <v/>
      </c>
      <c r="F704" s="82" t="str">
        <f>IF(A704="","",SUM(D$1:D704)+PV)</f>
        <v/>
      </c>
      <c r="G704" s="82" t="str">
        <f>IF(A704="","",IF(Paskola_SK!$D$9=Paskola_VP!$A$10,I703*( (1+rate)^(B704-B703)-1 ),I703*rate))</f>
        <v/>
      </c>
      <c r="H704" s="82" t="str">
        <f>IF(D704="","",SUM(G$1:G704))</f>
        <v/>
      </c>
      <c r="I704" s="82" t="str">
        <f t="shared" si="32"/>
        <v/>
      </c>
    </row>
    <row r="705" spans="1:9" x14ac:dyDescent="0.25">
      <c r="A705" s="84" t="str">
        <f>IF(I704="","",IF(A704&gt;=Paskola_SK!$D$7*p,"",A704+1))</f>
        <v/>
      </c>
      <c r="B705" s="83" t="str">
        <f>IF(A705="","",IF(p=52,B704+7,IF(p=26,B704+14,IF(p=24,IF(MOD(A705,2)=0,EDATE(Paskola_SK!$D$8,A705/2),B704+14),IF(DAY(DATE(YEAR(Paskola_SK!$D$8),MONTH(Paskola_SK!$D$8)+(A705-1)*(12/p),DAY(Paskola_SK!$D$8)))&lt;&gt;DAY(Paskola_SK!$D$8),DATE(YEAR(Paskola_SK!$D$8),MONTH(Paskola_SK!$D$8)+A705*(12/p)+1,0),DATE(YEAR(Paskola_SK!$D$8),MONTH(Paskola_SK!$D$8)+A705*(12/p),DAY(Paskola_SK!$D$8)))))))</f>
        <v/>
      </c>
      <c r="C705" s="82" t="str">
        <f t="shared" si="30"/>
        <v/>
      </c>
      <c r="D705" s="82" t="str">
        <f t="shared" si="31"/>
        <v/>
      </c>
      <c r="E705" s="82" t="str">
        <f>IF(A705="","",A+SUM($D$2:D704))</f>
        <v/>
      </c>
      <c r="F705" s="82" t="str">
        <f>IF(A705="","",SUM(D$1:D705)+PV)</f>
        <v/>
      </c>
      <c r="G705" s="82" t="str">
        <f>IF(A705="","",IF(Paskola_SK!$D$9=Paskola_VP!$A$10,I704*( (1+rate)^(B705-B704)-1 ),I704*rate))</f>
        <v/>
      </c>
      <c r="H705" s="82" t="str">
        <f>IF(D705="","",SUM(G$1:G705))</f>
        <v/>
      </c>
      <c r="I705" s="82" t="str">
        <f t="shared" si="32"/>
        <v/>
      </c>
    </row>
    <row r="706" spans="1:9" x14ac:dyDescent="0.25">
      <c r="A706" s="84" t="str">
        <f>IF(I705="","",IF(A705&gt;=Paskola_SK!$D$7*p,"",A705+1))</f>
        <v/>
      </c>
      <c r="B706" s="83" t="str">
        <f>IF(A706="","",IF(p=52,B705+7,IF(p=26,B705+14,IF(p=24,IF(MOD(A706,2)=0,EDATE(Paskola_SK!$D$8,A706/2),B705+14),IF(DAY(DATE(YEAR(Paskola_SK!$D$8),MONTH(Paskola_SK!$D$8)+(A706-1)*(12/p),DAY(Paskola_SK!$D$8)))&lt;&gt;DAY(Paskola_SK!$D$8),DATE(YEAR(Paskola_SK!$D$8),MONTH(Paskola_SK!$D$8)+A706*(12/p)+1,0),DATE(YEAR(Paskola_SK!$D$8),MONTH(Paskola_SK!$D$8)+A706*(12/p),DAY(Paskola_SK!$D$8)))))))</f>
        <v/>
      </c>
      <c r="C706" s="82" t="str">
        <f t="shared" ref="C706:C769" si="33">IF(A706="","",PV)</f>
        <v/>
      </c>
      <c r="D706" s="82" t="str">
        <f t="shared" si="31"/>
        <v/>
      </c>
      <c r="E706" s="82" t="str">
        <f>IF(A706="","",A+SUM($D$2:D705))</f>
        <v/>
      </c>
      <c r="F706" s="82" t="str">
        <f>IF(A706="","",SUM(D$1:D706)+PV)</f>
        <v/>
      </c>
      <c r="G706" s="82" t="str">
        <f>IF(A706="","",IF(Paskola_SK!$D$9=Paskola_VP!$A$10,I705*( (1+rate)^(B706-B705)-1 ),I705*rate))</f>
        <v/>
      </c>
      <c r="H706" s="82" t="str">
        <f>IF(D706="","",SUM(G$1:G706))</f>
        <v/>
      </c>
      <c r="I706" s="82" t="str">
        <f t="shared" si="32"/>
        <v/>
      </c>
    </row>
    <row r="707" spans="1:9" x14ac:dyDescent="0.25">
      <c r="A707" s="84" t="str">
        <f>IF(I706="","",IF(A706&gt;=Paskola_SK!$D$7*p,"",A706+1))</f>
        <v/>
      </c>
      <c r="B707" s="83" t="str">
        <f>IF(A707="","",IF(p=52,B706+7,IF(p=26,B706+14,IF(p=24,IF(MOD(A707,2)=0,EDATE(Paskola_SK!$D$8,A707/2),B706+14),IF(DAY(DATE(YEAR(Paskola_SK!$D$8),MONTH(Paskola_SK!$D$8)+(A707-1)*(12/p),DAY(Paskola_SK!$D$8)))&lt;&gt;DAY(Paskola_SK!$D$8),DATE(YEAR(Paskola_SK!$D$8),MONTH(Paskola_SK!$D$8)+A707*(12/p)+1,0),DATE(YEAR(Paskola_SK!$D$8),MONTH(Paskola_SK!$D$8)+A707*(12/p),DAY(Paskola_SK!$D$8)))))))</f>
        <v/>
      </c>
      <c r="C707" s="82" t="str">
        <f t="shared" si="33"/>
        <v/>
      </c>
      <c r="D707" s="82" t="str">
        <f t="shared" ref="D707:D770" si="34">IF(A707="","",A)</f>
        <v/>
      </c>
      <c r="E707" s="82" t="str">
        <f>IF(A707="","",A+SUM($D$2:D706))</f>
        <v/>
      </c>
      <c r="F707" s="82" t="str">
        <f>IF(A707="","",SUM(D$1:D707)+PV)</f>
        <v/>
      </c>
      <c r="G707" s="82" t="str">
        <f>IF(A707="","",IF(Paskola_SK!$D$9=Paskola_VP!$A$10,I706*( (1+rate)^(B707-B706)-1 ),I706*rate))</f>
        <v/>
      </c>
      <c r="H707" s="82" t="str">
        <f>IF(D707="","",SUM(G$1:G707))</f>
        <v/>
      </c>
      <c r="I707" s="82" t="str">
        <f t="shared" ref="I707:I770" si="35">IF(A707="","",I706+G707+D707)</f>
        <v/>
      </c>
    </row>
    <row r="708" spans="1:9" x14ac:dyDescent="0.25">
      <c r="A708" s="84" t="str">
        <f>IF(I707="","",IF(A707&gt;=Paskola_SK!$D$7*p,"",A707+1))</f>
        <v/>
      </c>
      <c r="B708" s="83" t="str">
        <f>IF(A708="","",IF(p=52,B707+7,IF(p=26,B707+14,IF(p=24,IF(MOD(A708,2)=0,EDATE(Paskola_SK!$D$8,A708/2),B707+14),IF(DAY(DATE(YEAR(Paskola_SK!$D$8),MONTH(Paskola_SK!$D$8)+(A708-1)*(12/p),DAY(Paskola_SK!$D$8)))&lt;&gt;DAY(Paskola_SK!$D$8),DATE(YEAR(Paskola_SK!$D$8),MONTH(Paskola_SK!$D$8)+A708*(12/p)+1,0),DATE(YEAR(Paskola_SK!$D$8),MONTH(Paskola_SK!$D$8)+A708*(12/p),DAY(Paskola_SK!$D$8)))))))</f>
        <v/>
      </c>
      <c r="C708" s="82" t="str">
        <f t="shared" si="33"/>
        <v/>
      </c>
      <c r="D708" s="82" t="str">
        <f t="shared" si="34"/>
        <v/>
      </c>
      <c r="E708" s="82" t="str">
        <f>IF(A708="","",A+SUM($D$2:D707))</f>
        <v/>
      </c>
      <c r="F708" s="82" t="str">
        <f>IF(A708="","",SUM(D$1:D708)+PV)</f>
        <v/>
      </c>
      <c r="G708" s="82" t="str">
        <f>IF(A708="","",IF(Paskola_SK!$D$9=Paskola_VP!$A$10,I707*( (1+rate)^(B708-B707)-1 ),I707*rate))</f>
        <v/>
      </c>
      <c r="H708" s="82" t="str">
        <f>IF(D708="","",SUM(G$1:G708))</f>
        <v/>
      </c>
      <c r="I708" s="82" t="str">
        <f t="shared" si="35"/>
        <v/>
      </c>
    </row>
    <row r="709" spans="1:9" x14ac:dyDescent="0.25">
      <c r="A709" s="84" t="str">
        <f>IF(I708="","",IF(A708&gt;=Paskola_SK!$D$7*p,"",A708+1))</f>
        <v/>
      </c>
      <c r="B709" s="83" t="str">
        <f>IF(A709="","",IF(p=52,B708+7,IF(p=26,B708+14,IF(p=24,IF(MOD(A709,2)=0,EDATE(Paskola_SK!$D$8,A709/2),B708+14),IF(DAY(DATE(YEAR(Paskola_SK!$D$8),MONTH(Paskola_SK!$D$8)+(A709-1)*(12/p),DAY(Paskola_SK!$D$8)))&lt;&gt;DAY(Paskola_SK!$D$8),DATE(YEAR(Paskola_SK!$D$8),MONTH(Paskola_SK!$D$8)+A709*(12/p)+1,0),DATE(YEAR(Paskola_SK!$D$8),MONTH(Paskola_SK!$D$8)+A709*(12/p),DAY(Paskola_SK!$D$8)))))))</f>
        <v/>
      </c>
      <c r="C709" s="82" t="str">
        <f t="shared" si="33"/>
        <v/>
      </c>
      <c r="D709" s="82" t="str">
        <f t="shared" si="34"/>
        <v/>
      </c>
      <c r="E709" s="82" t="str">
        <f>IF(A709="","",A+SUM($D$2:D708))</f>
        <v/>
      </c>
      <c r="F709" s="82" t="str">
        <f>IF(A709="","",SUM(D$1:D709)+PV)</f>
        <v/>
      </c>
      <c r="G709" s="82" t="str">
        <f>IF(A709="","",IF(Paskola_SK!$D$9=Paskola_VP!$A$10,I708*( (1+rate)^(B709-B708)-1 ),I708*rate))</f>
        <v/>
      </c>
      <c r="H709" s="82" t="str">
        <f>IF(D709="","",SUM(G$1:G709))</f>
        <v/>
      </c>
      <c r="I709" s="82" t="str">
        <f t="shared" si="35"/>
        <v/>
      </c>
    </row>
    <row r="710" spans="1:9" x14ac:dyDescent="0.25">
      <c r="A710" s="84" t="str">
        <f>IF(I709="","",IF(A709&gt;=Paskola_SK!$D$7*p,"",A709+1))</f>
        <v/>
      </c>
      <c r="B710" s="83" t="str">
        <f>IF(A710="","",IF(p=52,B709+7,IF(p=26,B709+14,IF(p=24,IF(MOD(A710,2)=0,EDATE(Paskola_SK!$D$8,A710/2),B709+14),IF(DAY(DATE(YEAR(Paskola_SK!$D$8),MONTH(Paskola_SK!$D$8)+(A710-1)*(12/p),DAY(Paskola_SK!$D$8)))&lt;&gt;DAY(Paskola_SK!$D$8),DATE(YEAR(Paskola_SK!$D$8),MONTH(Paskola_SK!$D$8)+A710*(12/p)+1,0),DATE(YEAR(Paskola_SK!$D$8),MONTH(Paskola_SK!$D$8)+A710*(12/p),DAY(Paskola_SK!$D$8)))))))</f>
        <v/>
      </c>
      <c r="C710" s="82" t="str">
        <f t="shared" si="33"/>
        <v/>
      </c>
      <c r="D710" s="82" t="str">
        <f t="shared" si="34"/>
        <v/>
      </c>
      <c r="E710" s="82" t="str">
        <f>IF(A710="","",A+SUM($D$2:D709))</f>
        <v/>
      </c>
      <c r="F710" s="82" t="str">
        <f>IF(A710="","",SUM(D$1:D710)+PV)</f>
        <v/>
      </c>
      <c r="G710" s="82" t="str">
        <f>IF(A710="","",IF(Paskola_SK!$D$9=Paskola_VP!$A$10,I709*( (1+rate)^(B710-B709)-1 ),I709*rate))</f>
        <v/>
      </c>
      <c r="H710" s="82" t="str">
        <f>IF(D710="","",SUM(G$1:G710))</f>
        <v/>
      </c>
      <c r="I710" s="82" t="str">
        <f t="shared" si="35"/>
        <v/>
      </c>
    </row>
    <row r="711" spans="1:9" x14ac:dyDescent="0.25">
      <c r="A711" s="84" t="str">
        <f>IF(I710="","",IF(A710&gt;=Paskola_SK!$D$7*p,"",A710+1))</f>
        <v/>
      </c>
      <c r="B711" s="83" t="str">
        <f>IF(A711="","",IF(p=52,B710+7,IF(p=26,B710+14,IF(p=24,IF(MOD(A711,2)=0,EDATE(Paskola_SK!$D$8,A711/2),B710+14),IF(DAY(DATE(YEAR(Paskola_SK!$D$8),MONTH(Paskola_SK!$D$8)+(A711-1)*(12/p),DAY(Paskola_SK!$D$8)))&lt;&gt;DAY(Paskola_SK!$D$8),DATE(YEAR(Paskola_SK!$D$8),MONTH(Paskola_SK!$D$8)+A711*(12/p)+1,0),DATE(YEAR(Paskola_SK!$D$8),MONTH(Paskola_SK!$D$8)+A711*(12/p),DAY(Paskola_SK!$D$8)))))))</f>
        <v/>
      </c>
      <c r="C711" s="82" t="str">
        <f t="shared" si="33"/>
        <v/>
      </c>
      <c r="D711" s="82" t="str">
        <f t="shared" si="34"/>
        <v/>
      </c>
      <c r="E711" s="82" t="str">
        <f>IF(A711="","",A+SUM($D$2:D710))</f>
        <v/>
      </c>
      <c r="F711" s="82" t="str">
        <f>IF(A711="","",SUM(D$1:D711)+PV)</f>
        <v/>
      </c>
      <c r="G711" s="82" t="str">
        <f>IF(A711="","",IF(Paskola_SK!$D$9=Paskola_VP!$A$10,I710*( (1+rate)^(B711-B710)-1 ),I710*rate))</f>
        <v/>
      </c>
      <c r="H711" s="82" t="str">
        <f>IF(D711="","",SUM(G$1:G711))</f>
        <v/>
      </c>
      <c r="I711" s="82" t="str">
        <f t="shared" si="35"/>
        <v/>
      </c>
    </row>
    <row r="712" spans="1:9" x14ac:dyDescent="0.25">
      <c r="A712" s="84" t="str">
        <f>IF(I711="","",IF(A711&gt;=Paskola_SK!$D$7*p,"",A711+1))</f>
        <v/>
      </c>
      <c r="B712" s="83" t="str">
        <f>IF(A712="","",IF(p=52,B711+7,IF(p=26,B711+14,IF(p=24,IF(MOD(A712,2)=0,EDATE(Paskola_SK!$D$8,A712/2),B711+14),IF(DAY(DATE(YEAR(Paskola_SK!$D$8),MONTH(Paskola_SK!$D$8)+(A712-1)*(12/p),DAY(Paskola_SK!$D$8)))&lt;&gt;DAY(Paskola_SK!$D$8),DATE(YEAR(Paskola_SK!$D$8),MONTH(Paskola_SK!$D$8)+A712*(12/p)+1,0),DATE(YEAR(Paskola_SK!$D$8),MONTH(Paskola_SK!$D$8)+A712*(12/p),DAY(Paskola_SK!$D$8)))))))</f>
        <v/>
      </c>
      <c r="C712" s="82" t="str">
        <f t="shared" si="33"/>
        <v/>
      </c>
      <c r="D712" s="82" t="str">
        <f t="shared" si="34"/>
        <v/>
      </c>
      <c r="E712" s="82" t="str">
        <f>IF(A712="","",A+SUM($D$2:D711))</f>
        <v/>
      </c>
      <c r="F712" s="82" t="str">
        <f>IF(A712="","",SUM(D$1:D712)+PV)</f>
        <v/>
      </c>
      <c r="G712" s="82" t="str">
        <f>IF(A712="","",IF(Paskola_SK!$D$9=Paskola_VP!$A$10,I711*( (1+rate)^(B712-B711)-1 ),I711*rate))</f>
        <v/>
      </c>
      <c r="H712" s="82" t="str">
        <f>IF(D712="","",SUM(G$1:G712))</f>
        <v/>
      </c>
      <c r="I712" s="82" t="str">
        <f t="shared" si="35"/>
        <v/>
      </c>
    </row>
    <row r="713" spans="1:9" x14ac:dyDescent="0.25">
      <c r="A713" s="84" t="str">
        <f>IF(I712="","",IF(A712&gt;=Paskola_SK!$D$7*p,"",A712+1))</f>
        <v/>
      </c>
      <c r="B713" s="83" t="str">
        <f>IF(A713="","",IF(p=52,B712+7,IF(p=26,B712+14,IF(p=24,IF(MOD(A713,2)=0,EDATE(Paskola_SK!$D$8,A713/2),B712+14),IF(DAY(DATE(YEAR(Paskola_SK!$D$8),MONTH(Paskola_SK!$D$8)+(A713-1)*(12/p),DAY(Paskola_SK!$D$8)))&lt;&gt;DAY(Paskola_SK!$D$8),DATE(YEAR(Paskola_SK!$D$8),MONTH(Paskola_SK!$D$8)+A713*(12/p)+1,0),DATE(YEAR(Paskola_SK!$D$8),MONTH(Paskola_SK!$D$8)+A713*(12/p),DAY(Paskola_SK!$D$8)))))))</f>
        <v/>
      </c>
      <c r="C713" s="82" t="str">
        <f t="shared" si="33"/>
        <v/>
      </c>
      <c r="D713" s="82" t="str">
        <f t="shared" si="34"/>
        <v/>
      </c>
      <c r="E713" s="82" t="str">
        <f>IF(A713="","",A+SUM($D$2:D712))</f>
        <v/>
      </c>
      <c r="F713" s="82" t="str">
        <f>IF(A713="","",SUM(D$1:D713)+PV)</f>
        <v/>
      </c>
      <c r="G713" s="82" t="str">
        <f>IF(A713="","",IF(Paskola_SK!$D$9=Paskola_VP!$A$10,I712*( (1+rate)^(B713-B712)-1 ),I712*rate))</f>
        <v/>
      </c>
      <c r="H713" s="82" t="str">
        <f>IF(D713="","",SUM(G$1:G713))</f>
        <v/>
      </c>
      <c r="I713" s="82" t="str">
        <f t="shared" si="35"/>
        <v/>
      </c>
    </row>
    <row r="714" spans="1:9" x14ac:dyDescent="0.25">
      <c r="A714" s="84" t="str">
        <f>IF(I713="","",IF(A713&gt;=Paskola_SK!$D$7*p,"",A713+1))</f>
        <v/>
      </c>
      <c r="B714" s="83" t="str">
        <f>IF(A714="","",IF(p=52,B713+7,IF(p=26,B713+14,IF(p=24,IF(MOD(A714,2)=0,EDATE(Paskola_SK!$D$8,A714/2),B713+14),IF(DAY(DATE(YEAR(Paskola_SK!$D$8),MONTH(Paskola_SK!$D$8)+(A714-1)*(12/p),DAY(Paskola_SK!$D$8)))&lt;&gt;DAY(Paskola_SK!$D$8),DATE(YEAR(Paskola_SK!$D$8),MONTH(Paskola_SK!$D$8)+A714*(12/p)+1,0),DATE(YEAR(Paskola_SK!$D$8),MONTH(Paskola_SK!$D$8)+A714*(12/p),DAY(Paskola_SK!$D$8)))))))</f>
        <v/>
      </c>
      <c r="C714" s="82" t="str">
        <f t="shared" si="33"/>
        <v/>
      </c>
      <c r="D714" s="82" t="str">
        <f t="shared" si="34"/>
        <v/>
      </c>
      <c r="E714" s="82" t="str">
        <f>IF(A714="","",A+SUM($D$2:D713))</f>
        <v/>
      </c>
      <c r="F714" s="82" t="str">
        <f>IF(A714="","",SUM(D$1:D714)+PV)</f>
        <v/>
      </c>
      <c r="G714" s="82" t="str">
        <f>IF(A714="","",IF(Paskola_SK!$D$9=Paskola_VP!$A$10,I713*( (1+rate)^(B714-B713)-1 ),I713*rate))</f>
        <v/>
      </c>
      <c r="H714" s="82" t="str">
        <f>IF(D714="","",SUM(G$1:G714))</f>
        <v/>
      </c>
      <c r="I714" s="82" t="str">
        <f t="shared" si="35"/>
        <v/>
      </c>
    </row>
    <row r="715" spans="1:9" x14ac:dyDescent="0.25">
      <c r="A715" s="84" t="str">
        <f>IF(I714="","",IF(A714&gt;=Paskola_SK!$D$7*p,"",A714+1))</f>
        <v/>
      </c>
      <c r="B715" s="83" t="str">
        <f>IF(A715="","",IF(p=52,B714+7,IF(p=26,B714+14,IF(p=24,IF(MOD(A715,2)=0,EDATE(Paskola_SK!$D$8,A715/2),B714+14),IF(DAY(DATE(YEAR(Paskola_SK!$D$8),MONTH(Paskola_SK!$D$8)+(A715-1)*(12/p),DAY(Paskola_SK!$D$8)))&lt;&gt;DAY(Paskola_SK!$D$8),DATE(YEAR(Paskola_SK!$D$8),MONTH(Paskola_SK!$D$8)+A715*(12/p)+1,0),DATE(YEAR(Paskola_SK!$D$8),MONTH(Paskola_SK!$D$8)+A715*(12/p),DAY(Paskola_SK!$D$8)))))))</f>
        <v/>
      </c>
      <c r="C715" s="82" t="str">
        <f t="shared" si="33"/>
        <v/>
      </c>
      <c r="D715" s="82" t="str">
        <f t="shared" si="34"/>
        <v/>
      </c>
      <c r="E715" s="82" t="str">
        <f>IF(A715="","",A+SUM($D$2:D714))</f>
        <v/>
      </c>
      <c r="F715" s="82" t="str">
        <f>IF(A715="","",SUM(D$1:D715)+PV)</f>
        <v/>
      </c>
      <c r="G715" s="82" t="str">
        <f>IF(A715="","",IF(Paskola_SK!$D$9=Paskola_VP!$A$10,I714*( (1+rate)^(B715-B714)-1 ),I714*rate))</f>
        <v/>
      </c>
      <c r="H715" s="82" t="str">
        <f>IF(D715="","",SUM(G$1:G715))</f>
        <v/>
      </c>
      <c r="I715" s="82" t="str">
        <f t="shared" si="35"/>
        <v/>
      </c>
    </row>
    <row r="716" spans="1:9" x14ac:dyDescent="0.25">
      <c r="A716" s="84" t="str">
        <f>IF(I715="","",IF(A715&gt;=Paskola_SK!$D$7*p,"",A715+1))</f>
        <v/>
      </c>
      <c r="B716" s="83" t="str">
        <f>IF(A716="","",IF(p=52,B715+7,IF(p=26,B715+14,IF(p=24,IF(MOD(A716,2)=0,EDATE(Paskola_SK!$D$8,A716/2),B715+14),IF(DAY(DATE(YEAR(Paskola_SK!$D$8),MONTH(Paskola_SK!$D$8)+(A716-1)*(12/p),DAY(Paskola_SK!$D$8)))&lt;&gt;DAY(Paskola_SK!$D$8),DATE(YEAR(Paskola_SK!$D$8),MONTH(Paskola_SK!$D$8)+A716*(12/p)+1,0),DATE(YEAR(Paskola_SK!$D$8),MONTH(Paskola_SK!$D$8)+A716*(12/p),DAY(Paskola_SK!$D$8)))))))</f>
        <v/>
      </c>
      <c r="C716" s="82" t="str">
        <f t="shared" si="33"/>
        <v/>
      </c>
      <c r="D716" s="82" t="str">
        <f t="shared" si="34"/>
        <v/>
      </c>
      <c r="E716" s="82" t="str">
        <f>IF(A716="","",A+SUM($D$2:D715))</f>
        <v/>
      </c>
      <c r="F716" s="82" t="str">
        <f>IF(A716="","",SUM(D$1:D716)+PV)</f>
        <v/>
      </c>
      <c r="G716" s="82" t="str">
        <f>IF(A716="","",IF(Paskola_SK!$D$9=Paskola_VP!$A$10,I715*( (1+rate)^(B716-B715)-1 ),I715*rate))</f>
        <v/>
      </c>
      <c r="H716" s="82" t="str">
        <f>IF(D716="","",SUM(G$1:G716))</f>
        <v/>
      </c>
      <c r="I716" s="82" t="str">
        <f t="shared" si="35"/>
        <v/>
      </c>
    </row>
    <row r="717" spans="1:9" x14ac:dyDescent="0.25">
      <c r="A717" s="84" t="str">
        <f>IF(I716="","",IF(A716&gt;=Paskola_SK!$D$7*p,"",A716+1))</f>
        <v/>
      </c>
      <c r="B717" s="83" t="str">
        <f>IF(A717="","",IF(p=52,B716+7,IF(p=26,B716+14,IF(p=24,IF(MOD(A717,2)=0,EDATE(Paskola_SK!$D$8,A717/2),B716+14),IF(DAY(DATE(YEAR(Paskola_SK!$D$8),MONTH(Paskola_SK!$D$8)+(A717-1)*(12/p),DAY(Paskola_SK!$D$8)))&lt;&gt;DAY(Paskola_SK!$D$8),DATE(YEAR(Paskola_SK!$D$8),MONTH(Paskola_SK!$D$8)+A717*(12/p)+1,0),DATE(YEAR(Paskola_SK!$D$8),MONTH(Paskola_SK!$D$8)+A717*(12/p),DAY(Paskola_SK!$D$8)))))))</f>
        <v/>
      </c>
      <c r="C717" s="82" t="str">
        <f t="shared" si="33"/>
        <v/>
      </c>
      <c r="D717" s="82" t="str">
        <f t="shared" si="34"/>
        <v/>
      </c>
      <c r="E717" s="82" t="str">
        <f>IF(A717="","",A+SUM($D$2:D716))</f>
        <v/>
      </c>
      <c r="F717" s="82" t="str">
        <f>IF(A717="","",SUM(D$1:D717)+PV)</f>
        <v/>
      </c>
      <c r="G717" s="82" t="str">
        <f>IF(A717="","",IF(Paskola_SK!$D$9=Paskola_VP!$A$10,I716*( (1+rate)^(B717-B716)-1 ),I716*rate))</f>
        <v/>
      </c>
      <c r="H717" s="82" t="str">
        <f>IF(D717="","",SUM(G$1:G717))</f>
        <v/>
      </c>
      <c r="I717" s="82" t="str">
        <f t="shared" si="35"/>
        <v/>
      </c>
    </row>
    <row r="718" spans="1:9" x14ac:dyDescent="0.25">
      <c r="A718" s="84" t="str">
        <f>IF(I717="","",IF(A717&gt;=Paskola_SK!$D$7*p,"",A717+1))</f>
        <v/>
      </c>
      <c r="B718" s="83" t="str">
        <f>IF(A718="","",IF(p=52,B717+7,IF(p=26,B717+14,IF(p=24,IF(MOD(A718,2)=0,EDATE(Paskola_SK!$D$8,A718/2),B717+14),IF(DAY(DATE(YEAR(Paskola_SK!$D$8),MONTH(Paskola_SK!$D$8)+(A718-1)*(12/p),DAY(Paskola_SK!$D$8)))&lt;&gt;DAY(Paskola_SK!$D$8),DATE(YEAR(Paskola_SK!$D$8),MONTH(Paskola_SK!$D$8)+A718*(12/p)+1,0),DATE(YEAR(Paskola_SK!$D$8),MONTH(Paskola_SK!$D$8)+A718*(12/p),DAY(Paskola_SK!$D$8)))))))</f>
        <v/>
      </c>
      <c r="C718" s="82" t="str">
        <f t="shared" si="33"/>
        <v/>
      </c>
      <c r="D718" s="82" t="str">
        <f t="shared" si="34"/>
        <v/>
      </c>
      <c r="E718" s="82" t="str">
        <f>IF(A718="","",A+SUM($D$2:D717))</f>
        <v/>
      </c>
      <c r="F718" s="82" t="str">
        <f>IF(A718="","",SUM(D$1:D718)+PV)</f>
        <v/>
      </c>
      <c r="G718" s="82" t="str">
        <f>IF(A718="","",IF(Paskola_SK!$D$9=Paskola_VP!$A$10,I717*( (1+rate)^(B718-B717)-1 ),I717*rate))</f>
        <v/>
      </c>
      <c r="H718" s="82" t="str">
        <f>IF(D718="","",SUM(G$1:G718))</f>
        <v/>
      </c>
      <c r="I718" s="82" t="str">
        <f t="shared" si="35"/>
        <v/>
      </c>
    </row>
    <row r="719" spans="1:9" x14ac:dyDescent="0.25">
      <c r="A719" s="84" t="str">
        <f>IF(I718="","",IF(A718&gt;=Paskola_SK!$D$7*p,"",A718+1))</f>
        <v/>
      </c>
      <c r="B719" s="83" t="str">
        <f>IF(A719="","",IF(p=52,B718+7,IF(p=26,B718+14,IF(p=24,IF(MOD(A719,2)=0,EDATE(Paskola_SK!$D$8,A719/2),B718+14),IF(DAY(DATE(YEAR(Paskola_SK!$D$8),MONTH(Paskola_SK!$D$8)+(A719-1)*(12/p),DAY(Paskola_SK!$D$8)))&lt;&gt;DAY(Paskola_SK!$D$8),DATE(YEAR(Paskola_SK!$D$8),MONTH(Paskola_SK!$D$8)+A719*(12/p)+1,0),DATE(YEAR(Paskola_SK!$D$8),MONTH(Paskola_SK!$D$8)+A719*(12/p),DAY(Paskola_SK!$D$8)))))))</f>
        <v/>
      </c>
      <c r="C719" s="82" t="str">
        <f t="shared" si="33"/>
        <v/>
      </c>
      <c r="D719" s="82" t="str">
        <f t="shared" si="34"/>
        <v/>
      </c>
      <c r="E719" s="82" t="str">
        <f>IF(A719="","",A+SUM($D$2:D718))</f>
        <v/>
      </c>
      <c r="F719" s="82" t="str">
        <f>IF(A719="","",SUM(D$1:D719)+PV)</f>
        <v/>
      </c>
      <c r="G719" s="82" t="str">
        <f>IF(A719="","",IF(Paskola_SK!$D$9=Paskola_VP!$A$10,I718*( (1+rate)^(B719-B718)-1 ),I718*rate))</f>
        <v/>
      </c>
      <c r="H719" s="82" t="str">
        <f>IF(D719="","",SUM(G$1:G719))</f>
        <v/>
      </c>
      <c r="I719" s="82" t="str">
        <f t="shared" si="35"/>
        <v/>
      </c>
    </row>
    <row r="720" spans="1:9" x14ac:dyDescent="0.25">
      <c r="A720" s="84" t="str">
        <f>IF(I719="","",IF(A719&gt;=Paskola_SK!$D$7*p,"",A719+1))</f>
        <v/>
      </c>
      <c r="B720" s="83" t="str">
        <f>IF(A720="","",IF(p=52,B719+7,IF(p=26,B719+14,IF(p=24,IF(MOD(A720,2)=0,EDATE(Paskola_SK!$D$8,A720/2),B719+14),IF(DAY(DATE(YEAR(Paskola_SK!$D$8),MONTH(Paskola_SK!$D$8)+(A720-1)*(12/p),DAY(Paskola_SK!$D$8)))&lt;&gt;DAY(Paskola_SK!$D$8),DATE(YEAR(Paskola_SK!$D$8),MONTH(Paskola_SK!$D$8)+A720*(12/p)+1,0),DATE(YEAR(Paskola_SK!$D$8),MONTH(Paskola_SK!$D$8)+A720*(12/p),DAY(Paskola_SK!$D$8)))))))</f>
        <v/>
      </c>
      <c r="C720" s="82" t="str">
        <f t="shared" si="33"/>
        <v/>
      </c>
      <c r="D720" s="82" t="str">
        <f t="shared" si="34"/>
        <v/>
      </c>
      <c r="E720" s="82" t="str">
        <f>IF(A720="","",A+SUM($D$2:D719))</f>
        <v/>
      </c>
      <c r="F720" s="82" t="str">
        <f>IF(A720="","",SUM(D$1:D720)+PV)</f>
        <v/>
      </c>
      <c r="G720" s="82" t="str">
        <f>IF(A720="","",IF(Paskola_SK!$D$9=Paskola_VP!$A$10,I719*( (1+rate)^(B720-B719)-1 ),I719*rate))</f>
        <v/>
      </c>
      <c r="H720" s="82" t="str">
        <f>IF(D720="","",SUM(G$1:G720))</f>
        <v/>
      </c>
      <c r="I720" s="82" t="str">
        <f t="shared" si="35"/>
        <v/>
      </c>
    </row>
    <row r="721" spans="1:9" x14ac:dyDescent="0.25">
      <c r="A721" s="84" t="str">
        <f>IF(I720="","",IF(A720&gt;=Paskola_SK!$D$7*p,"",A720+1))</f>
        <v/>
      </c>
      <c r="B721" s="83" t="str">
        <f>IF(A721="","",IF(p=52,B720+7,IF(p=26,B720+14,IF(p=24,IF(MOD(A721,2)=0,EDATE(Paskola_SK!$D$8,A721/2),B720+14),IF(DAY(DATE(YEAR(Paskola_SK!$D$8),MONTH(Paskola_SK!$D$8)+(A721-1)*(12/p),DAY(Paskola_SK!$D$8)))&lt;&gt;DAY(Paskola_SK!$D$8),DATE(YEAR(Paskola_SK!$D$8),MONTH(Paskola_SK!$D$8)+A721*(12/p)+1,0),DATE(YEAR(Paskola_SK!$D$8),MONTH(Paskola_SK!$D$8)+A721*(12/p),DAY(Paskola_SK!$D$8)))))))</f>
        <v/>
      </c>
      <c r="C721" s="82" t="str">
        <f t="shared" si="33"/>
        <v/>
      </c>
      <c r="D721" s="82" t="str">
        <f t="shared" si="34"/>
        <v/>
      </c>
      <c r="E721" s="82" t="str">
        <f>IF(A721="","",A+SUM($D$2:D720))</f>
        <v/>
      </c>
      <c r="F721" s="82" t="str">
        <f>IF(A721="","",SUM(D$1:D721)+PV)</f>
        <v/>
      </c>
      <c r="G721" s="82" t="str">
        <f>IF(A721="","",IF(Paskola_SK!$D$9=Paskola_VP!$A$10,I720*( (1+rate)^(B721-B720)-1 ),I720*rate))</f>
        <v/>
      </c>
      <c r="H721" s="82" t="str">
        <f>IF(D721="","",SUM(G$1:G721))</f>
        <v/>
      </c>
      <c r="I721" s="82" t="str">
        <f t="shared" si="35"/>
        <v/>
      </c>
    </row>
    <row r="722" spans="1:9" x14ac:dyDescent="0.25">
      <c r="A722" s="84" t="str">
        <f>IF(I721="","",IF(A721&gt;=Paskola_SK!$D$7*p,"",A721+1))</f>
        <v/>
      </c>
      <c r="B722" s="83" t="str">
        <f>IF(A722="","",IF(p=52,B721+7,IF(p=26,B721+14,IF(p=24,IF(MOD(A722,2)=0,EDATE(Paskola_SK!$D$8,A722/2),B721+14),IF(DAY(DATE(YEAR(Paskola_SK!$D$8),MONTH(Paskola_SK!$D$8)+(A722-1)*(12/p),DAY(Paskola_SK!$D$8)))&lt;&gt;DAY(Paskola_SK!$D$8),DATE(YEAR(Paskola_SK!$D$8),MONTH(Paskola_SK!$D$8)+A722*(12/p)+1,0),DATE(YEAR(Paskola_SK!$D$8),MONTH(Paskola_SK!$D$8)+A722*(12/p),DAY(Paskola_SK!$D$8)))))))</f>
        <v/>
      </c>
      <c r="C722" s="82" t="str">
        <f t="shared" si="33"/>
        <v/>
      </c>
      <c r="D722" s="82" t="str">
        <f t="shared" si="34"/>
        <v/>
      </c>
      <c r="E722" s="82" t="str">
        <f>IF(A722="","",A+SUM($D$2:D721))</f>
        <v/>
      </c>
      <c r="F722" s="82" t="str">
        <f>IF(A722="","",SUM(D$1:D722)+PV)</f>
        <v/>
      </c>
      <c r="G722" s="82" t="str">
        <f>IF(A722="","",IF(Paskola_SK!$D$9=Paskola_VP!$A$10,I721*( (1+rate)^(B722-B721)-1 ),I721*rate))</f>
        <v/>
      </c>
      <c r="H722" s="82" t="str">
        <f>IF(D722="","",SUM(G$1:G722))</f>
        <v/>
      </c>
      <c r="I722" s="82" t="str">
        <f t="shared" si="35"/>
        <v/>
      </c>
    </row>
    <row r="723" spans="1:9" x14ac:dyDescent="0.25">
      <c r="A723" s="84" t="str">
        <f>IF(I722="","",IF(A722&gt;=Paskola_SK!$D$7*p,"",A722+1))</f>
        <v/>
      </c>
      <c r="B723" s="83" t="str">
        <f>IF(A723="","",IF(p=52,B722+7,IF(p=26,B722+14,IF(p=24,IF(MOD(A723,2)=0,EDATE(Paskola_SK!$D$8,A723/2),B722+14),IF(DAY(DATE(YEAR(Paskola_SK!$D$8),MONTH(Paskola_SK!$D$8)+(A723-1)*(12/p),DAY(Paskola_SK!$D$8)))&lt;&gt;DAY(Paskola_SK!$D$8),DATE(YEAR(Paskola_SK!$D$8),MONTH(Paskola_SK!$D$8)+A723*(12/p)+1,0),DATE(YEAR(Paskola_SK!$D$8),MONTH(Paskola_SK!$D$8)+A723*(12/p),DAY(Paskola_SK!$D$8)))))))</f>
        <v/>
      </c>
      <c r="C723" s="82" t="str">
        <f t="shared" si="33"/>
        <v/>
      </c>
      <c r="D723" s="82" t="str">
        <f t="shared" si="34"/>
        <v/>
      </c>
      <c r="E723" s="82" t="str">
        <f>IF(A723="","",A+SUM($D$2:D722))</f>
        <v/>
      </c>
      <c r="F723" s="82" t="str">
        <f>IF(A723="","",SUM(D$1:D723)+PV)</f>
        <v/>
      </c>
      <c r="G723" s="82" t="str">
        <f>IF(A723="","",IF(Paskola_SK!$D$9=Paskola_VP!$A$10,I722*( (1+rate)^(B723-B722)-1 ),I722*rate))</f>
        <v/>
      </c>
      <c r="H723" s="82" t="str">
        <f>IF(D723="","",SUM(G$1:G723))</f>
        <v/>
      </c>
      <c r="I723" s="82" t="str">
        <f t="shared" si="35"/>
        <v/>
      </c>
    </row>
    <row r="724" spans="1:9" x14ac:dyDescent="0.25">
      <c r="A724" s="84" t="str">
        <f>IF(I723="","",IF(A723&gt;=Paskola_SK!$D$7*p,"",A723+1))</f>
        <v/>
      </c>
      <c r="B724" s="83" t="str">
        <f>IF(A724="","",IF(p=52,B723+7,IF(p=26,B723+14,IF(p=24,IF(MOD(A724,2)=0,EDATE(Paskola_SK!$D$8,A724/2),B723+14),IF(DAY(DATE(YEAR(Paskola_SK!$D$8),MONTH(Paskola_SK!$D$8)+(A724-1)*(12/p),DAY(Paskola_SK!$D$8)))&lt;&gt;DAY(Paskola_SK!$D$8),DATE(YEAR(Paskola_SK!$D$8),MONTH(Paskola_SK!$D$8)+A724*(12/p)+1,0),DATE(YEAR(Paskola_SK!$D$8),MONTH(Paskola_SK!$D$8)+A724*(12/p),DAY(Paskola_SK!$D$8)))))))</f>
        <v/>
      </c>
      <c r="C724" s="82" t="str">
        <f t="shared" si="33"/>
        <v/>
      </c>
      <c r="D724" s="82" t="str">
        <f t="shared" si="34"/>
        <v/>
      </c>
      <c r="E724" s="82" t="str">
        <f>IF(A724="","",A+SUM($D$2:D723))</f>
        <v/>
      </c>
      <c r="F724" s="82" t="str">
        <f>IF(A724="","",SUM(D$1:D724)+PV)</f>
        <v/>
      </c>
      <c r="G724" s="82" t="str">
        <f>IF(A724="","",IF(Paskola_SK!$D$9=Paskola_VP!$A$10,I723*( (1+rate)^(B724-B723)-1 ),I723*rate))</f>
        <v/>
      </c>
      <c r="H724" s="82" t="str">
        <f>IF(D724="","",SUM(G$1:G724))</f>
        <v/>
      </c>
      <c r="I724" s="82" t="str">
        <f t="shared" si="35"/>
        <v/>
      </c>
    </row>
    <row r="725" spans="1:9" x14ac:dyDescent="0.25">
      <c r="A725" s="84" t="str">
        <f>IF(I724="","",IF(A724&gt;=Paskola_SK!$D$7*p,"",A724+1))</f>
        <v/>
      </c>
      <c r="B725" s="83" t="str">
        <f>IF(A725="","",IF(p=52,B724+7,IF(p=26,B724+14,IF(p=24,IF(MOD(A725,2)=0,EDATE(Paskola_SK!$D$8,A725/2),B724+14),IF(DAY(DATE(YEAR(Paskola_SK!$D$8),MONTH(Paskola_SK!$D$8)+(A725-1)*(12/p),DAY(Paskola_SK!$D$8)))&lt;&gt;DAY(Paskola_SK!$D$8),DATE(YEAR(Paskola_SK!$D$8),MONTH(Paskola_SK!$D$8)+A725*(12/p)+1,0),DATE(YEAR(Paskola_SK!$D$8),MONTH(Paskola_SK!$D$8)+A725*(12/p),DAY(Paskola_SK!$D$8)))))))</f>
        <v/>
      </c>
      <c r="C725" s="82" t="str">
        <f t="shared" si="33"/>
        <v/>
      </c>
      <c r="D725" s="82" t="str">
        <f t="shared" si="34"/>
        <v/>
      </c>
      <c r="E725" s="82" t="str">
        <f>IF(A725="","",A+SUM($D$2:D724))</f>
        <v/>
      </c>
      <c r="F725" s="82" t="str">
        <f>IF(A725="","",SUM(D$1:D725)+PV)</f>
        <v/>
      </c>
      <c r="G725" s="82" t="str">
        <f>IF(A725="","",IF(Paskola_SK!$D$9=Paskola_VP!$A$10,I724*( (1+rate)^(B725-B724)-1 ),I724*rate))</f>
        <v/>
      </c>
      <c r="H725" s="82" t="str">
        <f>IF(D725="","",SUM(G$1:G725))</f>
        <v/>
      </c>
      <c r="I725" s="82" t="str">
        <f t="shared" si="35"/>
        <v/>
      </c>
    </row>
    <row r="726" spans="1:9" x14ac:dyDescent="0.25">
      <c r="A726" s="84" t="str">
        <f>IF(I725="","",IF(A725&gt;=Paskola_SK!$D$7*p,"",A725+1))</f>
        <v/>
      </c>
      <c r="B726" s="83" t="str">
        <f>IF(A726="","",IF(p=52,B725+7,IF(p=26,B725+14,IF(p=24,IF(MOD(A726,2)=0,EDATE(Paskola_SK!$D$8,A726/2),B725+14),IF(DAY(DATE(YEAR(Paskola_SK!$D$8),MONTH(Paskola_SK!$D$8)+(A726-1)*(12/p),DAY(Paskola_SK!$D$8)))&lt;&gt;DAY(Paskola_SK!$D$8),DATE(YEAR(Paskola_SK!$D$8),MONTH(Paskola_SK!$D$8)+A726*(12/p)+1,0),DATE(YEAR(Paskola_SK!$D$8),MONTH(Paskola_SK!$D$8)+A726*(12/p),DAY(Paskola_SK!$D$8)))))))</f>
        <v/>
      </c>
      <c r="C726" s="82" t="str">
        <f t="shared" si="33"/>
        <v/>
      </c>
      <c r="D726" s="82" t="str">
        <f t="shared" si="34"/>
        <v/>
      </c>
      <c r="E726" s="82" t="str">
        <f>IF(A726="","",A+SUM($D$2:D725))</f>
        <v/>
      </c>
      <c r="F726" s="82" t="str">
        <f>IF(A726="","",SUM(D$1:D726)+PV)</f>
        <v/>
      </c>
      <c r="G726" s="82" t="str">
        <f>IF(A726="","",IF(Paskola_SK!$D$9=Paskola_VP!$A$10,I725*( (1+rate)^(B726-B725)-1 ),I725*rate))</f>
        <v/>
      </c>
      <c r="H726" s="82" t="str">
        <f>IF(D726="","",SUM(G$1:G726))</f>
        <v/>
      </c>
      <c r="I726" s="82" t="str">
        <f t="shared" si="35"/>
        <v/>
      </c>
    </row>
    <row r="727" spans="1:9" x14ac:dyDescent="0.25">
      <c r="A727" s="84" t="str">
        <f>IF(I726="","",IF(A726&gt;=Paskola_SK!$D$7*p,"",A726+1))</f>
        <v/>
      </c>
      <c r="B727" s="83" t="str">
        <f>IF(A727="","",IF(p=52,B726+7,IF(p=26,B726+14,IF(p=24,IF(MOD(A727,2)=0,EDATE(Paskola_SK!$D$8,A727/2),B726+14),IF(DAY(DATE(YEAR(Paskola_SK!$D$8),MONTH(Paskola_SK!$D$8)+(A727-1)*(12/p),DAY(Paskola_SK!$D$8)))&lt;&gt;DAY(Paskola_SK!$D$8),DATE(YEAR(Paskola_SK!$D$8),MONTH(Paskola_SK!$D$8)+A727*(12/p)+1,0),DATE(YEAR(Paskola_SK!$D$8),MONTH(Paskola_SK!$D$8)+A727*(12/p),DAY(Paskola_SK!$D$8)))))))</f>
        <v/>
      </c>
      <c r="C727" s="82" t="str">
        <f t="shared" si="33"/>
        <v/>
      </c>
      <c r="D727" s="82" t="str">
        <f t="shared" si="34"/>
        <v/>
      </c>
      <c r="E727" s="82" t="str">
        <f>IF(A727="","",A+SUM($D$2:D726))</f>
        <v/>
      </c>
      <c r="F727" s="82" t="str">
        <f>IF(A727="","",SUM(D$1:D727)+PV)</f>
        <v/>
      </c>
      <c r="G727" s="82" t="str">
        <f>IF(A727="","",IF(Paskola_SK!$D$9=Paskola_VP!$A$10,I726*( (1+rate)^(B727-B726)-1 ),I726*rate))</f>
        <v/>
      </c>
      <c r="H727" s="82" t="str">
        <f>IF(D727="","",SUM(G$1:G727))</f>
        <v/>
      </c>
      <c r="I727" s="82" t="str">
        <f t="shared" si="35"/>
        <v/>
      </c>
    </row>
    <row r="728" spans="1:9" x14ac:dyDescent="0.25">
      <c r="A728" s="84" t="str">
        <f>IF(I727="","",IF(A727&gt;=Paskola_SK!$D$7*p,"",A727+1))</f>
        <v/>
      </c>
      <c r="B728" s="83" t="str">
        <f>IF(A728="","",IF(p=52,B727+7,IF(p=26,B727+14,IF(p=24,IF(MOD(A728,2)=0,EDATE(Paskola_SK!$D$8,A728/2),B727+14),IF(DAY(DATE(YEAR(Paskola_SK!$D$8),MONTH(Paskola_SK!$D$8)+(A728-1)*(12/p),DAY(Paskola_SK!$D$8)))&lt;&gt;DAY(Paskola_SK!$D$8),DATE(YEAR(Paskola_SK!$D$8),MONTH(Paskola_SK!$D$8)+A728*(12/p)+1,0),DATE(YEAR(Paskola_SK!$D$8),MONTH(Paskola_SK!$D$8)+A728*(12/p),DAY(Paskola_SK!$D$8)))))))</f>
        <v/>
      </c>
      <c r="C728" s="82" t="str">
        <f t="shared" si="33"/>
        <v/>
      </c>
      <c r="D728" s="82" t="str">
        <f t="shared" si="34"/>
        <v/>
      </c>
      <c r="E728" s="82" t="str">
        <f>IF(A728="","",A+SUM($D$2:D727))</f>
        <v/>
      </c>
      <c r="F728" s="82" t="str">
        <f>IF(A728="","",SUM(D$1:D728)+PV)</f>
        <v/>
      </c>
      <c r="G728" s="82" t="str">
        <f>IF(A728="","",IF(Paskola_SK!$D$9=Paskola_VP!$A$10,I727*( (1+rate)^(B728-B727)-1 ),I727*rate))</f>
        <v/>
      </c>
      <c r="H728" s="82" t="str">
        <f>IF(D728="","",SUM(G$1:G728))</f>
        <v/>
      </c>
      <c r="I728" s="82" t="str">
        <f t="shared" si="35"/>
        <v/>
      </c>
    </row>
    <row r="729" spans="1:9" x14ac:dyDescent="0.25">
      <c r="A729" s="84" t="str">
        <f>IF(I728="","",IF(A728&gt;=Paskola_SK!$D$7*p,"",A728+1))</f>
        <v/>
      </c>
      <c r="B729" s="83" t="str">
        <f>IF(A729="","",IF(p=52,B728+7,IF(p=26,B728+14,IF(p=24,IF(MOD(A729,2)=0,EDATE(Paskola_SK!$D$8,A729/2),B728+14),IF(DAY(DATE(YEAR(Paskola_SK!$D$8),MONTH(Paskola_SK!$D$8)+(A729-1)*(12/p),DAY(Paskola_SK!$D$8)))&lt;&gt;DAY(Paskola_SK!$D$8),DATE(YEAR(Paskola_SK!$D$8),MONTH(Paskola_SK!$D$8)+A729*(12/p)+1,0),DATE(YEAR(Paskola_SK!$D$8),MONTH(Paskola_SK!$D$8)+A729*(12/p),DAY(Paskola_SK!$D$8)))))))</f>
        <v/>
      </c>
      <c r="C729" s="82" t="str">
        <f t="shared" si="33"/>
        <v/>
      </c>
      <c r="D729" s="82" t="str">
        <f t="shared" si="34"/>
        <v/>
      </c>
      <c r="E729" s="82" t="str">
        <f>IF(A729="","",A+SUM($D$2:D728))</f>
        <v/>
      </c>
      <c r="F729" s="82" t="str">
        <f>IF(A729="","",SUM(D$1:D729)+PV)</f>
        <v/>
      </c>
      <c r="G729" s="82" t="str">
        <f>IF(A729="","",IF(Paskola_SK!$D$9=Paskola_VP!$A$10,I728*( (1+rate)^(B729-B728)-1 ),I728*rate))</f>
        <v/>
      </c>
      <c r="H729" s="82" t="str">
        <f>IF(D729="","",SUM(G$1:G729))</f>
        <v/>
      </c>
      <c r="I729" s="82" t="str">
        <f t="shared" si="35"/>
        <v/>
      </c>
    </row>
    <row r="730" spans="1:9" x14ac:dyDescent="0.25">
      <c r="A730" s="84" t="str">
        <f>IF(I729="","",IF(A729&gt;=Paskola_SK!$D$7*p,"",A729+1))</f>
        <v/>
      </c>
      <c r="B730" s="83" t="str">
        <f>IF(A730="","",IF(p=52,B729+7,IF(p=26,B729+14,IF(p=24,IF(MOD(A730,2)=0,EDATE(Paskola_SK!$D$8,A730/2),B729+14),IF(DAY(DATE(YEAR(Paskola_SK!$D$8),MONTH(Paskola_SK!$D$8)+(A730-1)*(12/p),DAY(Paskola_SK!$D$8)))&lt;&gt;DAY(Paskola_SK!$D$8),DATE(YEAR(Paskola_SK!$D$8),MONTH(Paskola_SK!$D$8)+A730*(12/p)+1,0),DATE(YEAR(Paskola_SK!$D$8),MONTH(Paskola_SK!$D$8)+A730*(12/p),DAY(Paskola_SK!$D$8)))))))</f>
        <v/>
      </c>
      <c r="C730" s="82" t="str">
        <f t="shared" si="33"/>
        <v/>
      </c>
      <c r="D730" s="82" t="str">
        <f t="shared" si="34"/>
        <v/>
      </c>
      <c r="E730" s="82" t="str">
        <f>IF(A730="","",A+SUM($D$2:D729))</f>
        <v/>
      </c>
      <c r="F730" s="82" t="str">
        <f>IF(A730="","",SUM(D$1:D730)+PV)</f>
        <v/>
      </c>
      <c r="G730" s="82" t="str">
        <f>IF(A730="","",IF(Paskola_SK!$D$9=Paskola_VP!$A$10,I729*( (1+rate)^(B730-B729)-1 ),I729*rate))</f>
        <v/>
      </c>
      <c r="H730" s="82" t="str">
        <f>IF(D730="","",SUM(G$1:G730))</f>
        <v/>
      </c>
      <c r="I730" s="82" t="str">
        <f t="shared" si="35"/>
        <v/>
      </c>
    </row>
    <row r="731" spans="1:9" x14ac:dyDescent="0.25">
      <c r="A731" s="84" t="str">
        <f>IF(I730="","",IF(A730&gt;=Paskola_SK!$D$7*p,"",A730+1))</f>
        <v/>
      </c>
      <c r="B731" s="83" t="str">
        <f>IF(A731="","",IF(p=52,B730+7,IF(p=26,B730+14,IF(p=24,IF(MOD(A731,2)=0,EDATE(Paskola_SK!$D$8,A731/2),B730+14),IF(DAY(DATE(YEAR(Paskola_SK!$D$8),MONTH(Paskola_SK!$D$8)+(A731-1)*(12/p),DAY(Paskola_SK!$D$8)))&lt;&gt;DAY(Paskola_SK!$D$8),DATE(YEAR(Paskola_SK!$D$8),MONTH(Paskola_SK!$D$8)+A731*(12/p)+1,0),DATE(YEAR(Paskola_SK!$D$8),MONTH(Paskola_SK!$D$8)+A731*(12/p),DAY(Paskola_SK!$D$8)))))))</f>
        <v/>
      </c>
      <c r="C731" s="82" t="str">
        <f t="shared" si="33"/>
        <v/>
      </c>
      <c r="D731" s="82" t="str">
        <f t="shared" si="34"/>
        <v/>
      </c>
      <c r="E731" s="82" t="str">
        <f>IF(A731="","",A+SUM($D$2:D730))</f>
        <v/>
      </c>
      <c r="F731" s="82" t="str">
        <f>IF(A731="","",SUM(D$1:D731)+PV)</f>
        <v/>
      </c>
      <c r="G731" s="82" t="str">
        <f>IF(A731="","",IF(Paskola_SK!$D$9=Paskola_VP!$A$10,I730*( (1+rate)^(B731-B730)-1 ),I730*rate))</f>
        <v/>
      </c>
      <c r="H731" s="82" t="str">
        <f>IF(D731="","",SUM(G$1:G731))</f>
        <v/>
      </c>
      <c r="I731" s="82" t="str">
        <f t="shared" si="35"/>
        <v/>
      </c>
    </row>
    <row r="732" spans="1:9" x14ac:dyDescent="0.25">
      <c r="A732" s="84" t="str">
        <f>IF(I731="","",IF(A731&gt;=Paskola_SK!$D$7*p,"",A731+1))</f>
        <v/>
      </c>
      <c r="B732" s="83" t="str">
        <f>IF(A732="","",IF(p=52,B731+7,IF(p=26,B731+14,IF(p=24,IF(MOD(A732,2)=0,EDATE(Paskola_SK!$D$8,A732/2),B731+14),IF(DAY(DATE(YEAR(Paskola_SK!$D$8),MONTH(Paskola_SK!$D$8)+(A732-1)*(12/p),DAY(Paskola_SK!$D$8)))&lt;&gt;DAY(Paskola_SK!$D$8),DATE(YEAR(Paskola_SK!$D$8),MONTH(Paskola_SK!$D$8)+A732*(12/p)+1,0),DATE(YEAR(Paskola_SK!$D$8),MONTH(Paskola_SK!$D$8)+A732*(12/p),DAY(Paskola_SK!$D$8)))))))</f>
        <v/>
      </c>
      <c r="C732" s="82" t="str">
        <f t="shared" si="33"/>
        <v/>
      </c>
      <c r="D732" s="82" t="str">
        <f t="shared" si="34"/>
        <v/>
      </c>
      <c r="E732" s="82" t="str">
        <f>IF(A732="","",A+SUM($D$2:D731))</f>
        <v/>
      </c>
      <c r="F732" s="82" t="str">
        <f>IF(A732="","",SUM(D$1:D732)+PV)</f>
        <v/>
      </c>
      <c r="G732" s="82" t="str">
        <f>IF(A732="","",IF(Paskola_SK!$D$9=Paskola_VP!$A$10,I731*( (1+rate)^(B732-B731)-1 ),I731*rate))</f>
        <v/>
      </c>
      <c r="H732" s="82" t="str">
        <f>IF(D732="","",SUM(G$1:G732))</f>
        <v/>
      </c>
      <c r="I732" s="82" t="str">
        <f t="shared" si="35"/>
        <v/>
      </c>
    </row>
    <row r="733" spans="1:9" x14ac:dyDescent="0.25">
      <c r="A733" s="84" t="str">
        <f>IF(I732="","",IF(A732&gt;=Paskola_SK!$D$7*p,"",A732+1))</f>
        <v/>
      </c>
      <c r="B733" s="83" t="str">
        <f>IF(A733="","",IF(p=52,B732+7,IF(p=26,B732+14,IF(p=24,IF(MOD(A733,2)=0,EDATE(Paskola_SK!$D$8,A733/2),B732+14),IF(DAY(DATE(YEAR(Paskola_SK!$D$8),MONTH(Paskola_SK!$D$8)+(A733-1)*(12/p),DAY(Paskola_SK!$D$8)))&lt;&gt;DAY(Paskola_SK!$D$8),DATE(YEAR(Paskola_SK!$D$8),MONTH(Paskola_SK!$D$8)+A733*(12/p)+1,0),DATE(YEAR(Paskola_SK!$D$8),MONTH(Paskola_SK!$D$8)+A733*(12/p),DAY(Paskola_SK!$D$8)))))))</f>
        <v/>
      </c>
      <c r="C733" s="82" t="str">
        <f t="shared" si="33"/>
        <v/>
      </c>
      <c r="D733" s="82" t="str">
        <f t="shared" si="34"/>
        <v/>
      </c>
      <c r="E733" s="82" t="str">
        <f>IF(A733="","",A+SUM($D$2:D732))</f>
        <v/>
      </c>
      <c r="F733" s="82" t="str">
        <f>IF(A733="","",SUM(D$1:D733)+PV)</f>
        <v/>
      </c>
      <c r="G733" s="82" t="str">
        <f>IF(A733="","",IF(Paskola_SK!$D$9=Paskola_VP!$A$10,I732*( (1+rate)^(B733-B732)-1 ),I732*rate))</f>
        <v/>
      </c>
      <c r="H733" s="82" t="str">
        <f>IF(D733="","",SUM(G$1:G733))</f>
        <v/>
      </c>
      <c r="I733" s="82" t="str">
        <f t="shared" si="35"/>
        <v/>
      </c>
    </row>
    <row r="734" spans="1:9" x14ac:dyDescent="0.25">
      <c r="A734" s="84" t="str">
        <f>IF(I733="","",IF(A733&gt;=Paskola_SK!$D$7*p,"",A733+1))</f>
        <v/>
      </c>
      <c r="B734" s="83" t="str">
        <f>IF(A734="","",IF(p=52,B733+7,IF(p=26,B733+14,IF(p=24,IF(MOD(A734,2)=0,EDATE(Paskola_SK!$D$8,A734/2),B733+14),IF(DAY(DATE(YEAR(Paskola_SK!$D$8),MONTH(Paskola_SK!$D$8)+(A734-1)*(12/p),DAY(Paskola_SK!$D$8)))&lt;&gt;DAY(Paskola_SK!$D$8),DATE(YEAR(Paskola_SK!$D$8),MONTH(Paskola_SK!$D$8)+A734*(12/p)+1,0),DATE(YEAR(Paskola_SK!$D$8),MONTH(Paskola_SK!$D$8)+A734*(12/p),DAY(Paskola_SK!$D$8)))))))</f>
        <v/>
      </c>
      <c r="C734" s="82" t="str">
        <f t="shared" si="33"/>
        <v/>
      </c>
      <c r="D734" s="82" t="str">
        <f t="shared" si="34"/>
        <v/>
      </c>
      <c r="E734" s="82" t="str">
        <f>IF(A734="","",A+SUM($D$2:D733))</f>
        <v/>
      </c>
      <c r="F734" s="82" t="str">
        <f>IF(A734="","",SUM(D$1:D734)+PV)</f>
        <v/>
      </c>
      <c r="G734" s="82" t="str">
        <f>IF(A734="","",IF(Paskola_SK!$D$9=Paskola_VP!$A$10,I733*( (1+rate)^(B734-B733)-1 ),I733*rate))</f>
        <v/>
      </c>
      <c r="H734" s="82" t="str">
        <f>IF(D734="","",SUM(G$1:G734))</f>
        <v/>
      </c>
      <c r="I734" s="82" t="str">
        <f t="shared" si="35"/>
        <v/>
      </c>
    </row>
    <row r="735" spans="1:9" x14ac:dyDescent="0.25">
      <c r="A735" s="84" t="str">
        <f>IF(I734="","",IF(A734&gt;=Paskola_SK!$D$7*p,"",A734+1))</f>
        <v/>
      </c>
      <c r="B735" s="83" t="str">
        <f>IF(A735="","",IF(p=52,B734+7,IF(p=26,B734+14,IF(p=24,IF(MOD(A735,2)=0,EDATE(Paskola_SK!$D$8,A735/2),B734+14),IF(DAY(DATE(YEAR(Paskola_SK!$D$8),MONTH(Paskola_SK!$D$8)+(A735-1)*(12/p),DAY(Paskola_SK!$D$8)))&lt;&gt;DAY(Paskola_SK!$D$8),DATE(YEAR(Paskola_SK!$D$8),MONTH(Paskola_SK!$D$8)+A735*(12/p)+1,0),DATE(YEAR(Paskola_SK!$D$8),MONTH(Paskola_SK!$D$8)+A735*(12/p),DAY(Paskola_SK!$D$8)))))))</f>
        <v/>
      </c>
      <c r="C735" s="82" t="str">
        <f t="shared" si="33"/>
        <v/>
      </c>
      <c r="D735" s="82" t="str">
        <f t="shared" si="34"/>
        <v/>
      </c>
      <c r="E735" s="82" t="str">
        <f>IF(A735="","",A+SUM($D$2:D734))</f>
        <v/>
      </c>
      <c r="F735" s="82" t="str">
        <f>IF(A735="","",SUM(D$1:D735)+PV)</f>
        <v/>
      </c>
      <c r="G735" s="82" t="str">
        <f>IF(A735="","",IF(Paskola_SK!$D$9=Paskola_VP!$A$10,I734*( (1+rate)^(B735-B734)-1 ),I734*rate))</f>
        <v/>
      </c>
      <c r="H735" s="82" t="str">
        <f>IF(D735="","",SUM(G$1:G735))</f>
        <v/>
      </c>
      <c r="I735" s="82" t="str">
        <f t="shared" si="35"/>
        <v/>
      </c>
    </row>
    <row r="736" spans="1:9" x14ac:dyDescent="0.25">
      <c r="A736" s="84" t="str">
        <f>IF(I735="","",IF(A735&gt;=Paskola_SK!$D$7*p,"",A735+1))</f>
        <v/>
      </c>
      <c r="B736" s="83" t="str">
        <f>IF(A736="","",IF(p=52,B735+7,IF(p=26,B735+14,IF(p=24,IF(MOD(A736,2)=0,EDATE(Paskola_SK!$D$8,A736/2),B735+14),IF(DAY(DATE(YEAR(Paskola_SK!$D$8),MONTH(Paskola_SK!$D$8)+(A736-1)*(12/p),DAY(Paskola_SK!$D$8)))&lt;&gt;DAY(Paskola_SK!$D$8),DATE(YEAR(Paskola_SK!$D$8),MONTH(Paskola_SK!$D$8)+A736*(12/p)+1,0),DATE(YEAR(Paskola_SK!$D$8),MONTH(Paskola_SK!$D$8)+A736*(12/p),DAY(Paskola_SK!$D$8)))))))</f>
        <v/>
      </c>
      <c r="C736" s="82" t="str">
        <f t="shared" si="33"/>
        <v/>
      </c>
      <c r="D736" s="82" t="str">
        <f t="shared" si="34"/>
        <v/>
      </c>
      <c r="E736" s="82" t="str">
        <f>IF(A736="","",A+SUM($D$2:D735))</f>
        <v/>
      </c>
      <c r="F736" s="82" t="str">
        <f>IF(A736="","",SUM(D$1:D736)+PV)</f>
        <v/>
      </c>
      <c r="G736" s="82" t="str">
        <f>IF(A736="","",IF(Paskola_SK!$D$9=Paskola_VP!$A$10,I735*( (1+rate)^(B736-B735)-1 ),I735*rate))</f>
        <v/>
      </c>
      <c r="H736" s="82" t="str">
        <f>IF(D736="","",SUM(G$1:G736))</f>
        <v/>
      </c>
      <c r="I736" s="82" t="str">
        <f t="shared" si="35"/>
        <v/>
      </c>
    </row>
    <row r="737" spans="1:9" x14ac:dyDescent="0.25">
      <c r="A737" s="84" t="str">
        <f>IF(I736="","",IF(A736&gt;=Paskola_SK!$D$7*p,"",A736+1))</f>
        <v/>
      </c>
      <c r="B737" s="83" t="str">
        <f>IF(A737="","",IF(p=52,B736+7,IF(p=26,B736+14,IF(p=24,IF(MOD(A737,2)=0,EDATE(Paskola_SK!$D$8,A737/2),B736+14),IF(DAY(DATE(YEAR(Paskola_SK!$D$8),MONTH(Paskola_SK!$D$8)+(A737-1)*(12/p),DAY(Paskola_SK!$D$8)))&lt;&gt;DAY(Paskola_SK!$D$8),DATE(YEAR(Paskola_SK!$D$8),MONTH(Paskola_SK!$D$8)+A737*(12/p)+1,0),DATE(YEAR(Paskola_SK!$D$8),MONTH(Paskola_SK!$D$8)+A737*(12/p),DAY(Paskola_SK!$D$8)))))))</f>
        <v/>
      </c>
      <c r="C737" s="82" t="str">
        <f t="shared" si="33"/>
        <v/>
      </c>
      <c r="D737" s="82" t="str">
        <f t="shared" si="34"/>
        <v/>
      </c>
      <c r="E737" s="82" t="str">
        <f>IF(A737="","",A+SUM($D$2:D736))</f>
        <v/>
      </c>
      <c r="F737" s="82" t="str">
        <f>IF(A737="","",SUM(D$1:D737)+PV)</f>
        <v/>
      </c>
      <c r="G737" s="82" t="str">
        <f>IF(A737="","",IF(Paskola_SK!$D$9=Paskola_VP!$A$10,I736*( (1+rate)^(B737-B736)-1 ),I736*rate))</f>
        <v/>
      </c>
      <c r="H737" s="82" t="str">
        <f>IF(D737="","",SUM(G$1:G737))</f>
        <v/>
      </c>
      <c r="I737" s="82" t="str">
        <f t="shared" si="35"/>
        <v/>
      </c>
    </row>
    <row r="738" spans="1:9" x14ac:dyDescent="0.25">
      <c r="A738" s="84" t="str">
        <f>IF(I737="","",IF(A737&gt;=Paskola_SK!$D$7*p,"",A737+1))</f>
        <v/>
      </c>
      <c r="B738" s="83" t="str">
        <f>IF(A738="","",IF(p=52,B737+7,IF(p=26,B737+14,IF(p=24,IF(MOD(A738,2)=0,EDATE(Paskola_SK!$D$8,A738/2),B737+14),IF(DAY(DATE(YEAR(Paskola_SK!$D$8),MONTH(Paskola_SK!$D$8)+(A738-1)*(12/p),DAY(Paskola_SK!$D$8)))&lt;&gt;DAY(Paskola_SK!$D$8),DATE(YEAR(Paskola_SK!$D$8),MONTH(Paskola_SK!$D$8)+A738*(12/p)+1,0),DATE(YEAR(Paskola_SK!$D$8),MONTH(Paskola_SK!$D$8)+A738*(12/p),DAY(Paskola_SK!$D$8)))))))</f>
        <v/>
      </c>
      <c r="C738" s="82" t="str">
        <f t="shared" si="33"/>
        <v/>
      </c>
      <c r="D738" s="82" t="str">
        <f t="shared" si="34"/>
        <v/>
      </c>
      <c r="E738" s="82" t="str">
        <f>IF(A738="","",A+SUM($D$2:D737))</f>
        <v/>
      </c>
      <c r="F738" s="82" t="str">
        <f>IF(A738="","",SUM(D$1:D738)+PV)</f>
        <v/>
      </c>
      <c r="G738" s="82" t="str">
        <f>IF(A738="","",IF(Paskola_SK!$D$9=Paskola_VP!$A$10,I737*( (1+rate)^(B738-B737)-1 ),I737*rate))</f>
        <v/>
      </c>
      <c r="H738" s="82" t="str">
        <f>IF(D738="","",SUM(G$1:G738))</f>
        <v/>
      </c>
      <c r="I738" s="82" t="str">
        <f t="shared" si="35"/>
        <v/>
      </c>
    </row>
    <row r="739" spans="1:9" x14ac:dyDescent="0.25">
      <c r="A739" s="84" t="str">
        <f>IF(I738="","",IF(A738&gt;=Paskola_SK!$D$7*p,"",A738+1))</f>
        <v/>
      </c>
      <c r="B739" s="83" t="str">
        <f>IF(A739="","",IF(p=52,B738+7,IF(p=26,B738+14,IF(p=24,IF(MOD(A739,2)=0,EDATE(Paskola_SK!$D$8,A739/2),B738+14),IF(DAY(DATE(YEAR(Paskola_SK!$D$8),MONTH(Paskola_SK!$D$8)+(A739-1)*(12/p),DAY(Paskola_SK!$D$8)))&lt;&gt;DAY(Paskola_SK!$D$8),DATE(YEAR(Paskola_SK!$D$8),MONTH(Paskola_SK!$D$8)+A739*(12/p)+1,0),DATE(YEAR(Paskola_SK!$D$8),MONTH(Paskola_SK!$D$8)+A739*(12/p),DAY(Paskola_SK!$D$8)))))))</f>
        <v/>
      </c>
      <c r="C739" s="82" t="str">
        <f t="shared" si="33"/>
        <v/>
      </c>
      <c r="D739" s="82" t="str">
        <f t="shared" si="34"/>
        <v/>
      </c>
      <c r="E739" s="82" t="str">
        <f>IF(A739="","",A+SUM($D$2:D738))</f>
        <v/>
      </c>
      <c r="F739" s="82" t="str">
        <f>IF(A739="","",SUM(D$1:D739)+PV)</f>
        <v/>
      </c>
      <c r="G739" s="82" t="str">
        <f>IF(A739="","",IF(Paskola_SK!$D$9=Paskola_VP!$A$10,I738*( (1+rate)^(B739-B738)-1 ),I738*rate))</f>
        <v/>
      </c>
      <c r="H739" s="82" t="str">
        <f>IF(D739="","",SUM(G$1:G739))</f>
        <v/>
      </c>
      <c r="I739" s="82" t="str">
        <f t="shared" si="35"/>
        <v/>
      </c>
    </row>
    <row r="740" spans="1:9" x14ac:dyDescent="0.25">
      <c r="A740" s="84" t="str">
        <f>IF(I739="","",IF(A739&gt;=Paskola_SK!$D$7*p,"",A739+1))</f>
        <v/>
      </c>
      <c r="B740" s="83" t="str">
        <f>IF(A740="","",IF(p=52,B739+7,IF(p=26,B739+14,IF(p=24,IF(MOD(A740,2)=0,EDATE(Paskola_SK!$D$8,A740/2),B739+14),IF(DAY(DATE(YEAR(Paskola_SK!$D$8),MONTH(Paskola_SK!$D$8)+(A740-1)*(12/p),DAY(Paskola_SK!$D$8)))&lt;&gt;DAY(Paskola_SK!$D$8),DATE(YEAR(Paskola_SK!$D$8),MONTH(Paskola_SK!$D$8)+A740*(12/p)+1,0),DATE(YEAR(Paskola_SK!$D$8),MONTH(Paskola_SK!$D$8)+A740*(12/p),DAY(Paskola_SK!$D$8)))))))</f>
        <v/>
      </c>
      <c r="C740" s="82" t="str">
        <f t="shared" si="33"/>
        <v/>
      </c>
      <c r="D740" s="82" t="str">
        <f t="shared" si="34"/>
        <v/>
      </c>
      <c r="E740" s="82" t="str">
        <f>IF(A740="","",A+SUM($D$2:D739))</f>
        <v/>
      </c>
      <c r="F740" s="82" t="str">
        <f>IF(A740="","",SUM(D$1:D740)+PV)</f>
        <v/>
      </c>
      <c r="G740" s="82" t="str">
        <f>IF(A740="","",IF(Paskola_SK!$D$9=Paskola_VP!$A$10,I739*( (1+rate)^(B740-B739)-1 ),I739*rate))</f>
        <v/>
      </c>
      <c r="H740" s="82" t="str">
        <f>IF(D740="","",SUM(G$1:G740))</f>
        <v/>
      </c>
      <c r="I740" s="82" t="str">
        <f t="shared" si="35"/>
        <v/>
      </c>
    </row>
    <row r="741" spans="1:9" x14ac:dyDescent="0.25">
      <c r="A741" s="84" t="str">
        <f>IF(I740="","",IF(A740&gt;=Paskola_SK!$D$7*p,"",A740+1))</f>
        <v/>
      </c>
      <c r="B741" s="83" t="str">
        <f>IF(A741="","",IF(p=52,B740+7,IF(p=26,B740+14,IF(p=24,IF(MOD(A741,2)=0,EDATE(Paskola_SK!$D$8,A741/2),B740+14),IF(DAY(DATE(YEAR(Paskola_SK!$D$8),MONTH(Paskola_SK!$D$8)+(A741-1)*(12/p),DAY(Paskola_SK!$D$8)))&lt;&gt;DAY(Paskola_SK!$D$8),DATE(YEAR(Paskola_SK!$D$8),MONTH(Paskola_SK!$D$8)+A741*(12/p)+1,0),DATE(YEAR(Paskola_SK!$D$8),MONTH(Paskola_SK!$D$8)+A741*(12/p),DAY(Paskola_SK!$D$8)))))))</f>
        <v/>
      </c>
      <c r="C741" s="82" t="str">
        <f t="shared" si="33"/>
        <v/>
      </c>
      <c r="D741" s="82" t="str">
        <f t="shared" si="34"/>
        <v/>
      </c>
      <c r="E741" s="82" t="str">
        <f>IF(A741="","",A+SUM($D$2:D740))</f>
        <v/>
      </c>
      <c r="F741" s="82" t="str">
        <f>IF(A741="","",SUM(D$1:D741)+PV)</f>
        <v/>
      </c>
      <c r="G741" s="82" t="str">
        <f>IF(A741="","",IF(Paskola_SK!$D$9=Paskola_VP!$A$10,I740*( (1+rate)^(B741-B740)-1 ),I740*rate))</f>
        <v/>
      </c>
      <c r="H741" s="82" t="str">
        <f>IF(D741="","",SUM(G$1:G741))</f>
        <v/>
      </c>
      <c r="I741" s="82" t="str">
        <f t="shared" si="35"/>
        <v/>
      </c>
    </row>
    <row r="742" spans="1:9" x14ac:dyDescent="0.25">
      <c r="A742" s="84" t="str">
        <f>IF(I741="","",IF(A741&gt;=Paskola_SK!$D$7*p,"",A741+1))</f>
        <v/>
      </c>
      <c r="B742" s="83" t="str">
        <f>IF(A742="","",IF(p=52,B741+7,IF(p=26,B741+14,IF(p=24,IF(MOD(A742,2)=0,EDATE(Paskola_SK!$D$8,A742/2),B741+14),IF(DAY(DATE(YEAR(Paskola_SK!$D$8),MONTH(Paskola_SK!$D$8)+(A742-1)*(12/p),DAY(Paskola_SK!$D$8)))&lt;&gt;DAY(Paskola_SK!$D$8),DATE(YEAR(Paskola_SK!$D$8),MONTH(Paskola_SK!$D$8)+A742*(12/p)+1,0),DATE(YEAR(Paskola_SK!$D$8),MONTH(Paskola_SK!$D$8)+A742*(12/p),DAY(Paskola_SK!$D$8)))))))</f>
        <v/>
      </c>
      <c r="C742" s="82" t="str">
        <f t="shared" si="33"/>
        <v/>
      </c>
      <c r="D742" s="82" t="str">
        <f t="shared" si="34"/>
        <v/>
      </c>
      <c r="E742" s="82" t="str">
        <f>IF(A742="","",A+SUM($D$2:D741))</f>
        <v/>
      </c>
      <c r="F742" s="82" t="str">
        <f>IF(A742="","",SUM(D$1:D742)+PV)</f>
        <v/>
      </c>
      <c r="G742" s="82" t="str">
        <f>IF(A742="","",IF(Paskola_SK!$D$9=Paskola_VP!$A$10,I741*( (1+rate)^(B742-B741)-1 ),I741*rate))</f>
        <v/>
      </c>
      <c r="H742" s="82" t="str">
        <f>IF(D742="","",SUM(G$1:G742))</f>
        <v/>
      </c>
      <c r="I742" s="82" t="str">
        <f t="shared" si="35"/>
        <v/>
      </c>
    </row>
    <row r="743" spans="1:9" x14ac:dyDescent="0.25">
      <c r="A743" s="84" t="str">
        <f>IF(I742="","",IF(A742&gt;=Paskola_SK!$D$7*p,"",A742+1))</f>
        <v/>
      </c>
      <c r="B743" s="83" t="str">
        <f>IF(A743="","",IF(p=52,B742+7,IF(p=26,B742+14,IF(p=24,IF(MOD(A743,2)=0,EDATE(Paskola_SK!$D$8,A743/2),B742+14),IF(DAY(DATE(YEAR(Paskola_SK!$D$8),MONTH(Paskola_SK!$D$8)+(A743-1)*(12/p),DAY(Paskola_SK!$D$8)))&lt;&gt;DAY(Paskola_SK!$D$8),DATE(YEAR(Paskola_SK!$D$8),MONTH(Paskola_SK!$D$8)+A743*(12/p)+1,0),DATE(YEAR(Paskola_SK!$D$8),MONTH(Paskola_SK!$D$8)+A743*(12/p),DAY(Paskola_SK!$D$8)))))))</f>
        <v/>
      </c>
      <c r="C743" s="82" t="str">
        <f t="shared" si="33"/>
        <v/>
      </c>
      <c r="D743" s="82" t="str">
        <f t="shared" si="34"/>
        <v/>
      </c>
      <c r="E743" s="82" t="str">
        <f>IF(A743="","",A+SUM($D$2:D742))</f>
        <v/>
      </c>
      <c r="F743" s="82" t="str">
        <f>IF(A743="","",SUM(D$1:D743)+PV)</f>
        <v/>
      </c>
      <c r="G743" s="82" t="str">
        <f>IF(A743="","",IF(Paskola_SK!$D$9=Paskola_VP!$A$10,I742*( (1+rate)^(B743-B742)-1 ),I742*rate))</f>
        <v/>
      </c>
      <c r="H743" s="82" t="str">
        <f>IF(D743="","",SUM(G$1:G743))</f>
        <v/>
      </c>
      <c r="I743" s="82" t="str">
        <f t="shared" si="35"/>
        <v/>
      </c>
    </row>
    <row r="744" spans="1:9" x14ac:dyDescent="0.25">
      <c r="A744" s="84" t="str">
        <f>IF(I743="","",IF(A743&gt;=Paskola_SK!$D$7*p,"",A743+1))</f>
        <v/>
      </c>
      <c r="B744" s="83" t="str">
        <f>IF(A744="","",IF(p=52,B743+7,IF(p=26,B743+14,IF(p=24,IF(MOD(A744,2)=0,EDATE(Paskola_SK!$D$8,A744/2),B743+14),IF(DAY(DATE(YEAR(Paskola_SK!$D$8),MONTH(Paskola_SK!$D$8)+(A744-1)*(12/p),DAY(Paskola_SK!$D$8)))&lt;&gt;DAY(Paskola_SK!$D$8),DATE(YEAR(Paskola_SK!$D$8),MONTH(Paskola_SK!$D$8)+A744*(12/p)+1,0),DATE(YEAR(Paskola_SK!$D$8),MONTH(Paskola_SK!$D$8)+A744*(12/p),DAY(Paskola_SK!$D$8)))))))</f>
        <v/>
      </c>
      <c r="C744" s="82" t="str">
        <f t="shared" si="33"/>
        <v/>
      </c>
      <c r="D744" s="82" t="str">
        <f t="shared" si="34"/>
        <v/>
      </c>
      <c r="E744" s="82" t="str">
        <f>IF(A744="","",A+SUM($D$2:D743))</f>
        <v/>
      </c>
      <c r="F744" s="82" t="str">
        <f>IF(A744="","",SUM(D$1:D744)+PV)</f>
        <v/>
      </c>
      <c r="G744" s="82" t="str">
        <f>IF(A744="","",IF(Paskola_SK!$D$9=Paskola_VP!$A$10,I743*( (1+rate)^(B744-B743)-1 ),I743*rate))</f>
        <v/>
      </c>
      <c r="H744" s="82" t="str">
        <f>IF(D744="","",SUM(G$1:G744))</f>
        <v/>
      </c>
      <c r="I744" s="82" t="str">
        <f t="shared" si="35"/>
        <v/>
      </c>
    </row>
    <row r="745" spans="1:9" x14ac:dyDescent="0.25">
      <c r="A745" s="84" t="str">
        <f>IF(I744="","",IF(A744&gt;=Paskola_SK!$D$7*p,"",A744+1))</f>
        <v/>
      </c>
      <c r="B745" s="83" t="str">
        <f>IF(A745="","",IF(p=52,B744+7,IF(p=26,B744+14,IF(p=24,IF(MOD(A745,2)=0,EDATE(Paskola_SK!$D$8,A745/2),B744+14),IF(DAY(DATE(YEAR(Paskola_SK!$D$8),MONTH(Paskola_SK!$D$8)+(A745-1)*(12/p),DAY(Paskola_SK!$D$8)))&lt;&gt;DAY(Paskola_SK!$D$8),DATE(YEAR(Paskola_SK!$D$8),MONTH(Paskola_SK!$D$8)+A745*(12/p)+1,0),DATE(YEAR(Paskola_SK!$D$8),MONTH(Paskola_SK!$D$8)+A745*(12/p),DAY(Paskola_SK!$D$8)))))))</f>
        <v/>
      </c>
      <c r="C745" s="82" t="str">
        <f t="shared" si="33"/>
        <v/>
      </c>
      <c r="D745" s="82" t="str">
        <f t="shared" si="34"/>
        <v/>
      </c>
      <c r="E745" s="82" t="str">
        <f>IF(A745="","",A+SUM($D$2:D744))</f>
        <v/>
      </c>
      <c r="F745" s="82" t="str">
        <f>IF(A745="","",SUM(D$1:D745)+PV)</f>
        <v/>
      </c>
      <c r="G745" s="82" t="str">
        <f>IF(A745="","",IF(Paskola_SK!$D$9=Paskola_VP!$A$10,I744*( (1+rate)^(B745-B744)-1 ),I744*rate))</f>
        <v/>
      </c>
      <c r="H745" s="82" t="str">
        <f>IF(D745="","",SUM(G$1:G745))</f>
        <v/>
      </c>
      <c r="I745" s="82" t="str">
        <f t="shared" si="35"/>
        <v/>
      </c>
    </row>
    <row r="746" spans="1:9" x14ac:dyDescent="0.25">
      <c r="A746" s="84" t="str">
        <f>IF(I745="","",IF(A745&gt;=Paskola_SK!$D$7*p,"",A745+1))</f>
        <v/>
      </c>
      <c r="B746" s="83" t="str">
        <f>IF(A746="","",IF(p=52,B745+7,IF(p=26,B745+14,IF(p=24,IF(MOD(A746,2)=0,EDATE(Paskola_SK!$D$8,A746/2),B745+14),IF(DAY(DATE(YEAR(Paskola_SK!$D$8),MONTH(Paskola_SK!$D$8)+(A746-1)*(12/p),DAY(Paskola_SK!$D$8)))&lt;&gt;DAY(Paskola_SK!$D$8),DATE(YEAR(Paskola_SK!$D$8),MONTH(Paskola_SK!$D$8)+A746*(12/p)+1,0),DATE(YEAR(Paskola_SK!$D$8),MONTH(Paskola_SK!$D$8)+A746*(12/p),DAY(Paskola_SK!$D$8)))))))</f>
        <v/>
      </c>
      <c r="C746" s="82" t="str">
        <f t="shared" si="33"/>
        <v/>
      </c>
      <c r="D746" s="82" t="str">
        <f t="shared" si="34"/>
        <v/>
      </c>
      <c r="E746" s="82" t="str">
        <f>IF(A746="","",A+SUM($D$2:D745))</f>
        <v/>
      </c>
      <c r="F746" s="82" t="str">
        <f>IF(A746="","",SUM(D$1:D746)+PV)</f>
        <v/>
      </c>
      <c r="G746" s="82" t="str">
        <f>IF(A746="","",IF(Paskola_SK!$D$9=Paskola_VP!$A$10,I745*( (1+rate)^(B746-B745)-1 ),I745*rate))</f>
        <v/>
      </c>
      <c r="H746" s="82" t="str">
        <f>IF(D746="","",SUM(G$1:G746))</f>
        <v/>
      </c>
      <c r="I746" s="82" t="str">
        <f t="shared" si="35"/>
        <v/>
      </c>
    </row>
    <row r="747" spans="1:9" x14ac:dyDescent="0.25">
      <c r="A747" s="84" t="str">
        <f>IF(I746="","",IF(A746&gt;=Paskola_SK!$D$7*p,"",A746+1))</f>
        <v/>
      </c>
      <c r="B747" s="83" t="str">
        <f>IF(A747="","",IF(p=52,B746+7,IF(p=26,B746+14,IF(p=24,IF(MOD(A747,2)=0,EDATE(Paskola_SK!$D$8,A747/2),B746+14),IF(DAY(DATE(YEAR(Paskola_SK!$D$8),MONTH(Paskola_SK!$D$8)+(A747-1)*(12/p),DAY(Paskola_SK!$D$8)))&lt;&gt;DAY(Paskola_SK!$D$8),DATE(YEAR(Paskola_SK!$D$8),MONTH(Paskola_SK!$D$8)+A747*(12/p)+1,0),DATE(YEAR(Paskola_SK!$D$8),MONTH(Paskola_SK!$D$8)+A747*(12/p),DAY(Paskola_SK!$D$8)))))))</f>
        <v/>
      </c>
      <c r="C747" s="82" t="str">
        <f t="shared" si="33"/>
        <v/>
      </c>
      <c r="D747" s="82" t="str">
        <f t="shared" si="34"/>
        <v/>
      </c>
      <c r="E747" s="82" t="str">
        <f>IF(A747="","",A+SUM($D$2:D746))</f>
        <v/>
      </c>
      <c r="F747" s="82" t="str">
        <f>IF(A747="","",SUM(D$1:D747)+PV)</f>
        <v/>
      </c>
      <c r="G747" s="82" t="str">
        <f>IF(A747="","",IF(Paskola_SK!$D$9=Paskola_VP!$A$10,I746*( (1+rate)^(B747-B746)-1 ),I746*rate))</f>
        <v/>
      </c>
      <c r="H747" s="82" t="str">
        <f>IF(D747="","",SUM(G$1:G747))</f>
        <v/>
      </c>
      <c r="I747" s="82" t="str">
        <f t="shared" si="35"/>
        <v/>
      </c>
    </row>
    <row r="748" spans="1:9" x14ac:dyDescent="0.25">
      <c r="A748" s="84" t="str">
        <f>IF(I747="","",IF(A747&gt;=Paskola_SK!$D$7*p,"",A747+1))</f>
        <v/>
      </c>
      <c r="B748" s="83" t="str">
        <f>IF(A748="","",IF(p=52,B747+7,IF(p=26,B747+14,IF(p=24,IF(MOD(A748,2)=0,EDATE(Paskola_SK!$D$8,A748/2),B747+14),IF(DAY(DATE(YEAR(Paskola_SK!$D$8),MONTH(Paskola_SK!$D$8)+(A748-1)*(12/p),DAY(Paskola_SK!$D$8)))&lt;&gt;DAY(Paskola_SK!$D$8),DATE(YEAR(Paskola_SK!$D$8),MONTH(Paskola_SK!$D$8)+A748*(12/p)+1,0),DATE(YEAR(Paskola_SK!$D$8),MONTH(Paskola_SK!$D$8)+A748*(12/p),DAY(Paskola_SK!$D$8)))))))</f>
        <v/>
      </c>
      <c r="C748" s="82" t="str">
        <f t="shared" si="33"/>
        <v/>
      </c>
      <c r="D748" s="82" t="str">
        <f t="shared" si="34"/>
        <v/>
      </c>
      <c r="E748" s="82" t="str">
        <f>IF(A748="","",A+SUM($D$2:D747))</f>
        <v/>
      </c>
      <c r="F748" s="82" t="str">
        <f>IF(A748="","",SUM(D$1:D748)+PV)</f>
        <v/>
      </c>
      <c r="G748" s="82" t="str">
        <f>IF(A748="","",IF(Paskola_SK!$D$9=Paskola_VP!$A$10,I747*( (1+rate)^(B748-B747)-1 ),I747*rate))</f>
        <v/>
      </c>
      <c r="H748" s="82" t="str">
        <f>IF(D748="","",SUM(G$1:G748))</f>
        <v/>
      </c>
      <c r="I748" s="82" t="str">
        <f t="shared" si="35"/>
        <v/>
      </c>
    </row>
    <row r="749" spans="1:9" x14ac:dyDescent="0.25">
      <c r="A749" s="84" t="str">
        <f>IF(I748="","",IF(A748&gt;=Paskola_SK!$D$7*p,"",A748+1))</f>
        <v/>
      </c>
      <c r="B749" s="83" t="str">
        <f>IF(A749="","",IF(p=52,B748+7,IF(p=26,B748+14,IF(p=24,IF(MOD(A749,2)=0,EDATE(Paskola_SK!$D$8,A749/2),B748+14),IF(DAY(DATE(YEAR(Paskola_SK!$D$8),MONTH(Paskola_SK!$D$8)+(A749-1)*(12/p),DAY(Paskola_SK!$D$8)))&lt;&gt;DAY(Paskola_SK!$D$8),DATE(YEAR(Paskola_SK!$D$8),MONTH(Paskola_SK!$D$8)+A749*(12/p)+1,0),DATE(YEAR(Paskola_SK!$D$8),MONTH(Paskola_SK!$D$8)+A749*(12/p),DAY(Paskola_SK!$D$8)))))))</f>
        <v/>
      </c>
      <c r="C749" s="82" t="str">
        <f t="shared" si="33"/>
        <v/>
      </c>
      <c r="D749" s="82" t="str">
        <f t="shared" si="34"/>
        <v/>
      </c>
      <c r="E749" s="82" t="str">
        <f>IF(A749="","",A+SUM($D$2:D748))</f>
        <v/>
      </c>
      <c r="F749" s="82" t="str">
        <f>IF(A749="","",SUM(D$1:D749)+PV)</f>
        <v/>
      </c>
      <c r="G749" s="82" t="str">
        <f>IF(A749="","",IF(Paskola_SK!$D$9=Paskola_VP!$A$10,I748*( (1+rate)^(B749-B748)-1 ),I748*rate))</f>
        <v/>
      </c>
      <c r="H749" s="82" t="str">
        <f>IF(D749="","",SUM(G$1:G749))</f>
        <v/>
      </c>
      <c r="I749" s="82" t="str">
        <f t="shared" si="35"/>
        <v/>
      </c>
    </row>
    <row r="750" spans="1:9" x14ac:dyDescent="0.25">
      <c r="A750" s="84" t="str">
        <f>IF(I749="","",IF(A749&gt;=Paskola_SK!$D$7*p,"",A749+1))</f>
        <v/>
      </c>
      <c r="B750" s="83" t="str">
        <f>IF(A750="","",IF(p=52,B749+7,IF(p=26,B749+14,IF(p=24,IF(MOD(A750,2)=0,EDATE(Paskola_SK!$D$8,A750/2),B749+14),IF(DAY(DATE(YEAR(Paskola_SK!$D$8),MONTH(Paskola_SK!$D$8)+(A750-1)*(12/p),DAY(Paskola_SK!$D$8)))&lt;&gt;DAY(Paskola_SK!$D$8),DATE(YEAR(Paskola_SK!$D$8),MONTH(Paskola_SK!$D$8)+A750*(12/p)+1,0),DATE(YEAR(Paskola_SK!$D$8),MONTH(Paskola_SK!$D$8)+A750*(12/p),DAY(Paskola_SK!$D$8)))))))</f>
        <v/>
      </c>
      <c r="C750" s="82" t="str">
        <f t="shared" si="33"/>
        <v/>
      </c>
      <c r="D750" s="82" t="str">
        <f t="shared" si="34"/>
        <v/>
      </c>
      <c r="E750" s="82" t="str">
        <f>IF(A750="","",A+SUM($D$2:D749))</f>
        <v/>
      </c>
      <c r="F750" s="82" t="str">
        <f>IF(A750="","",SUM(D$1:D750)+PV)</f>
        <v/>
      </c>
      <c r="G750" s="82" t="str">
        <f>IF(A750="","",IF(Paskola_SK!$D$9=Paskola_VP!$A$10,I749*( (1+rate)^(B750-B749)-1 ),I749*rate))</f>
        <v/>
      </c>
      <c r="H750" s="82" t="str">
        <f>IF(D750="","",SUM(G$1:G750))</f>
        <v/>
      </c>
      <c r="I750" s="82" t="str">
        <f t="shared" si="35"/>
        <v/>
      </c>
    </row>
    <row r="751" spans="1:9" x14ac:dyDescent="0.25">
      <c r="A751" s="84" t="str">
        <f>IF(I750="","",IF(A750&gt;=Paskola_SK!$D$7*p,"",A750+1))</f>
        <v/>
      </c>
      <c r="B751" s="83" t="str">
        <f>IF(A751="","",IF(p=52,B750+7,IF(p=26,B750+14,IF(p=24,IF(MOD(A751,2)=0,EDATE(Paskola_SK!$D$8,A751/2),B750+14),IF(DAY(DATE(YEAR(Paskola_SK!$D$8),MONTH(Paskola_SK!$D$8)+(A751-1)*(12/p),DAY(Paskola_SK!$D$8)))&lt;&gt;DAY(Paskola_SK!$D$8),DATE(YEAR(Paskola_SK!$D$8),MONTH(Paskola_SK!$D$8)+A751*(12/p)+1,0),DATE(YEAR(Paskola_SK!$D$8),MONTH(Paskola_SK!$D$8)+A751*(12/p),DAY(Paskola_SK!$D$8)))))))</f>
        <v/>
      </c>
      <c r="C751" s="82" t="str">
        <f t="shared" si="33"/>
        <v/>
      </c>
      <c r="D751" s="82" t="str">
        <f t="shared" si="34"/>
        <v/>
      </c>
      <c r="E751" s="82" t="str">
        <f>IF(A751="","",A+SUM($D$2:D750))</f>
        <v/>
      </c>
      <c r="F751" s="82" t="str">
        <f>IF(A751="","",SUM(D$1:D751)+PV)</f>
        <v/>
      </c>
      <c r="G751" s="82" t="str">
        <f>IF(A751="","",IF(Paskola_SK!$D$9=Paskola_VP!$A$10,I750*( (1+rate)^(B751-B750)-1 ),I750*rate))</f>
        <v/>
      </c>
      <c r="H751" s="82" t="str">
        <f>IF(D751="","",SUM(G$1:G751))</f>
        <v/>
      </c>
      <c r="I751" s="82" t="str">
        <f t="shared" si="35"/>
        <v/>
      </c>
    </row>
    <row r="752" spans="1:9" x14ac:dyDescent="0.25">
      <c r="A752" s="84" t="str">
        <f>IF(I751="","",IF(A751&gt;=Paskola_SK!$D$7*p,"",A751+1))</f>
        <v/>
      </c>
      <c r="B752" s="83" t="str">
        <f>IF(A752="","",IF(p=52,B751+7,IF(p=26,B751+14,IF(p=24,IF(MOD(A752,2)=0,EDATE(Paskola_SK!$D$8,A752/2),B751+14),IF(DAY(DATE(YEAR(Paskola_SK!$D$8),MONTH(Paskola_SK!$D$8)+(A752-1)*(12/p),DAY(Paskola_SK!$D$8)))&lt;&gt;DAY(Paskola_SK!$D$8),DATE(YEAR(Paskola_SK!$D$8),MONTH(Paskola_SK!$D$8)+A752*(12/p)+1,0),DATE(YEAR(Paskola_SK!$D$8),MONTH(Paskola_SK!$D$8)+A752*(12/p),DAY(Paskola_SK!$D$8)))))))</f>
        <v/>
      </c>
      <c r="C752" s="82" t="str">
        <f t="shared" si="33"/>
        <v/>
      </c>
      <c r="D752" s="82" t="str">
        <f t="shared" si="34"/>
        <v/>
      </c>
      <c r="E752" s="82" t="str">
        <f>IF(A752="","",A+SUM($D$2:D751))</f>
        <v/>
      </c>
      <c r="F752" s="82" t="str">
        <f>IF(A752="","",SUM(D$1:D752)+PV)</f>
        <v/>
      </c>
      <c r="G752" s="82" t="str">
        <f>IF(A752="","",IF(Paskola_SK!$D$9=Paskola_VP!$A$10,I751*( (1+rate)^(B752-B751)-1 ),I751*rate))</f>
        <v/>
      </c>
      <c r="H752" s="82" t="str">
        <f>IF(D752="","",SUM(G$1:G752))</f>
        <v/>
      </c>
      <c r="I752" s="82" t="str">
        <f t="shared" si="35"/>
        <v/>
      </c>
    </row>
    <row r="753" spans="1:9" x14ac:dyDescent="0.25">
      <c r="A753" s="84" t="str">
        <f>IF(I752="","",IF(A752&gt;=Paskola_SK!$D$7*p,"",A752+1))</f>
        <v/>
      </c>
      <c r="B753" s="83" t="str">
        <f>IF(A753="","",IF(p=52,B752+7,IF(p=26,B752+14,IF(p=24,IF(MOD(A753,2)=0,EDATE(Paskola_SK!$D$8,A753/2),B752+14),IF(DAY(DATE(YEAR(Paskola_SK!$D$8),MONTH(Paskola_SK!$D$8)+(A753-1)*(12/p),DAY(Paskola_SK!$D$8)))&lt;&gt;DAY(Paskola_SK!$D$8),DATE(YEAR(Paskola_SK!$D$8),MONTH(Paskola_SK!$D$8)+A753*(12/p)+1,0),DATE(YEAR(Paskola_SK!$D$8),MONTH(Paskola_SK!$D$8)+A753*(12/p),DAY(Paskola_SK!$D$8)))))))</f>
        <v/>
      </c>
      <c r="C753" s="82" t="str">
        <f t="shared" si="33"/>
        <v/>
      </c>
      <c r="D753" s="82" t="str">
        <f t="shared" si="34"/>
        <v/>
      </c>
      <c r="E753" s="82" t="str">
        <f>IF(A753="","",A+SUM($D$2:D752))</f>
        <v/>
      </c>
      <c r="F753" s="82" t="str">
        <f>IF(A753="","",SUM(D$1:D753)+PV)</f>
        <v/>
      </c>
      <c r="G753" s="82" t="str">
        <f>IF(A753="","",IF(Paskola_SK!$D$9=Paskola_VP!$A$10,I752*( (1+rate)^(B753-B752)-1 ),I752*rate))</f>
        <v/>
      </c>
      <c r="H753" s="82" t="str">
        <f>IF(D753="","",SUM(G$1:G753))</f>
        <v/>
      </c>
      <c r="I753" s="82" t="str">
        <f t="shared" si="35"/>
        <v/>
      </c>
    </row>
    <row r="754" spans="1:9" x14ac:dyDescent="0.25">
      <c r="A754" s="84" t="str">
        <f>IF(I753="","",IF(A753&gt;=Paskola_SK!$D$7*p,"",A753+1))</f>
        <v/>
      </c>
      <c r="B754" s="83" t="str">
        <f>IF(A754="","",IF(p=52,B753+7,IF(p=26,B753+14,IF(p=24,IF(MOD(A754,2)=0,EDATE(Paskola_SK!$D$8,A754/2),B753+14),IF(DAY(DATE(YEAR(Paskola_SK!$D$8),MONTH(Paskola_SK!$D$8)+(A754-1)*(12/p),DAY(Paskola_SK!$D$8)))&lt;&gt;DAY(Paskola_SK!$D$8),DATE(YEAR(Paskola_SK!$D$8),MONTH(Paskola_SK!$D$8)+A754*(12/p)+1,0),DATE(YEAR(Paskola_SK!$D$8),MONTH(Paskola_SK!$D$8)+A754*(12/p),DAY(Paskola_SK!$D$8)))))))</f>
        <v/>
      </c>
      <c r="C754" s="82" t="str">
        <f t="shared" si="33"/>
        <v/>
      </c>
      <c r="D754" s="82" t="str">
        <f t="shared" si="34"/>
        <v/>
      </c>
      <c r="E754" s="82" t="str">
        <f>IF(A754="","",A+SUM($D$2:D753))</f>
        <v/>
      </c>
      <c r="F754" s="82" t="str">
        <f>IF(A754="","",SUM(D$1:D754)+PV)</f>
        <v/>
      </c>
      <c r="G754" s="82" t="str">
        <f>IF(A754="","",IF(Paskola_SK!$D$9=Paskola_VP!$A$10,I753*( (1+rate)^(B754-B753)-1 ),I753*rate))</f>
        <v/>
      </c>
      <c r="H754" s="82" t="str">
        <f>IF(D754="","",SUM(G$1:G754))</f>
        <v/>
      </c>
      <c r="I754" s="82" t="str">
        <f t="shared" si="35"/>
        <v/>
      </c>
    </row>
    <row r="755" spans="1:9" x14ac:dyDescent="0.25">
      <c r="A755" s="84" t="str">
        <f>IF(I754="","",IF(A754&gt;=Paskola_SK!$D$7*p,"",A754+1))</f>
        <v/>
      </c>
      <c r="B755" s="83" t="str">
        <f>IF(A755="","",IF(p=52,B754+7,IF(p=26,B754+14,IF(p=24,IF(MOD(A755,2)=0,EDATE(Paskola_SK!$D$8,A755/2),B754+14),IF(DAY(DATE(YEAR(Paskola_SK!$D$8),MONTH(Paskola_SK!$D$8)+(A755-1)*(12/p),DAY(Paskola_SK!$D$8)))&lt;&gt;DAY(Paskola_SK!$D$8),DATE(YEAR(Paskola_SK!$D$8),MONTH(Paskola_SK!$D$8)+A755*(12/p)+1,0),DATE(YEAR(Paskola_SK!$D$8),MONTH(Paskola_SK!$D$8)+A755*(12/p),DAY(Paskola_SK!$D$8)))))))</f>
        <v/>
      </c>
      <c r="C755" s="82" t="str">
        <f t="shared" si="33"/>
        <v/>
      </c>
      <c r="D755" s="82" t="str">
        <f t="shared" si="34"/>
        <v/>
      </c>
      <c r="E755" s="82" t="str">
        <f>IF(A755="","",A+SUM($D$2:D754))</f>
        <v/>
      </c>
      <c r="F755" s="82" t="str">
        <f>IF(A755="","",SUM(D$1:D755)+PV)</f>
        <v/>
      </c>
      <c r="G755" s="82" t="str">
        <f>IF(A755="","",IF(Paskola_SK!$D$9=Paskola_VP!$A$10,I754*( (1+rate)^(B755-B754)-1 ),I754*rate))</f>
        <v/>
      </c>
      <c r="H755" s="82" t="str">
        <f>IF(D755="","",SUM(G$1:G755))</f>
        <v/>
      </c>
      <c r="I755" s="82" t="str">
        <f t="shared" si="35"/>
        <v/>
      </c>
    </row>
    <row r="756" spans="1:9" x14ac:dyDescent="0.25">
      <c r="A756" s="84" t="str">
        <f>IF(I755="","",IF(A755&gt;=Paskola_SK!$D$7*p,"",A755+1))</f>
        <v/>
      </c>
      <c r="B756" s="83" t="str">
        <f>IF(A756="","",IF(p=52,B755+7,IF(p=26,B755+14,IF(p=24,IF(MOD(A756,2)=0,EDATE(Paskola_SK!$D$8,A756/2),B755+14),IF(DAY(DATE(YEAR(Paskola_SK!$D$8),MONTH(Paskola_SK!$D$8)+(A756-1)*(12/p),DAY(Paskola_SK!$D$8)))&lt;&gt;DAY(Paskola_SK!$D$8),DATE(YEAR(Paskola_SK!$D$8),MONTH(Paskola_SK!$D$8)+A756*(12/p)+1,0),DATE(YEAR(Paskola_SK!$D$8),MONTH(Paskola_SK!$D$8)+A756*(12/p),DAY(Paskola_SK!$D$8)))))))</f>
        <v/>
      </c>
      <c r="C756" s="82" t="str">
        <f t="shared" si="33"/>
        <v/>
      </c>
      <c r="D756" s="82" t="str">
        <f t="shared" si="34"/>
        <v/>
      </c>
      <c r="E756" s="82" t="str">
        <f>IF(A756="","",A+SUM($D$2:D755))</f>
        <v/>
      </c>
      <c r="F756" s="82" t="str">
        <f>IF(A756="","",SUM(D$1:D756)+PV)</f>
        <v/>
      </c>
      <c r="G756" s="82" t="str">
        <f>IF(A756="","",IF(Paskola_SK!$D$9=Paskola_VP!$A$10,I755*( (1+rate)^(B756-B755)-1 ),I755*rate))</f>
        <v/>
      </c>
      <c r="H756" s="82" t="str">
        <f>IF(D756="","",SUM(G$1:G756))</f>
        <v/>
      </c>
      <c r="I756" s="82" t="str">
        <f t="shared" si="35"/>
        <v/>
      </c>
    </row>
    <row r="757" spans="1:9" x14ac:dyDescent="0.25">
      <c r="A757" s="84" t="str">
        <f>IF(I756="","",IF(A756&gt;=Paskola_SK!$D$7*p,"",A756+1))</f>
        <v/>
      </c>
      <c r="B757" s="83" t="str">
        <f>IF(A757="","",IF(p=52,B756+7,IF(p=26,B756+14,IF(p=24,IF(MOD(A757,2)=0,EDATE(Paskola_SK!$D$8,A757/2),B756+14),IF(DAY(DATE(YEAR(Paskola_SK!$D$8),MONTH(Paskola_SK!$D$8)+(A757-1)*(12/p),DAY(Paskola_SK!$D$8)))&lt;&gt;DAY(Paskola_SK!$D$8),DATE(YEAR(Paskola_SK!$D$8),MONTH(Paskola_SK!$D$8)+A757*(12/p)+1,0),DATE(YEAR(Paskola_SK!$D$8),MONTH(Paskola_SK!$D$8)+A757*(12/p),DAY(Paskola_SK!$D$8)))))))</f>
        <v/>
      </c>
      <c r="C757" s="82" t="str">
        <f t="shared" si="33"/>
        <v/>
      </c>
      <c r="D757" s="82" t="str">
        <f t="shared" si="34"/>
        <v/>
      </c>
      <c r="E757" s="82" t="str">
        <f>IF(A757="","",A+SUM($D$2:D756))</f>
        <v/>
      </c>
      <c r="F757" s="82" t="str">
        <f>IF(A757="","",SUM(D$1:D757)+PV)</f>
        <v/>
      </c>
      <c r="G757" s="82" t="str">
        <f>IF(A757="","",IF(Paskola_SK!$D$9=Paskola_VP!$A$10,I756*( (1+rate)^(B757-B756)-1 ),I756*rate))</f>
        <v/>
      </c>
      <c r="H757" s="82" t="str">
        <f>IF(D757="","",SUM(G$1:G757))</f>
        <v/>
      </c>
      <c r="I757" s="82" t="str">
        <f t="shared" si="35"/>
        <v/>
      </c>
    </row>
    <row r="758" spans="1:9" x14ac:dyDescent="0.25">
      <c r="A758" s="84" t="str">
        <f>IF(I757="","",IF(A757&gt;=Paskola_SK!$D$7*p,"",A757+1))</f>
        <v/>
      </c>
      <c r="B758" s="83" t="str">
        <f>IF(A758="","",IF(p=52,B757+7,IF(p=26,B757+14,IF(p=24,IF(MOD(A758,2)=0,EDATE(Paskola_SK!$D$8,A758/2),B757+14),IF(DAY(DATE(YEAR(Paskola_SK!$D$8),MONTH(Paskola_SK!$D$8)+(A758-1)*(12/p),DAY(Paskola_SK!$D$8)))&lt;&gt;DAY(Paskola_SK!$D$8),DATE(YEAR(Paskola_SK!$D$8),MONTH(Paskola_SK!$D$8)+A758*(12/p)+1,0),DATE(YEAR(Paskola_SK!$D$8),MONTH(Paskola_SK!$D$8)+A758*(12/p),DAY(Paskola_SK!$D$8)))))))</f>
        <v/>
      </c>
      <c r="C758" s="82" t="str">
        <f t="shared" si="33"/>
        <v/>
      </c>
      <c r="D758" s="82" t="str">
        <f t="shared" si="34"/>
        <v/>
      </c>
      <c r="E758" s="82" t="str">
        <f>IF(A758="","",A+SUM($D$2:D757))</f>
        <v/>
      </c>
      <c r="F758" s="82" t="str">
        <f>IF(A758="","",SUM(D$1:D758)+PV)</f>
        <v/>
      </c>
      <c r="G758" s="82" t="str">
        <f>IF(A758="","",IF(Paskola_SK!$D$9=Paskola_VP!$A$10,I757*( (1+rate)^(B758-B757)-1 ),I757*rate))</f>
        <v/>
      </c>
      <c r="H758" s="82" t="str">
        <f>IF(D758="","",SUM(G$1:G758))</f>
        <v/>
      </c>
      <c r="I758" s="82" t="str">
        <f t="shared" si="35"/>
        <v/>
      </c>
    </row>
    <row r="759" spans="1:9" x14ac:dyDescent="0.25">
      <c r="A759" s="84" t="str">
        <f>IF(I758="","",IF(A758&gt;=Paskola_SK!$D$7*p,"",A758+1))</f>
        <v/>
      </c>
      <c r="B759" s="83" t="str">
        <f>IF(A759="","",IF(p=52,B758+7,IF(p=26,B758+14,IF(p=24,IF(MOD(A759,2)=0,EDATE(Paskola_SK!$D$8,A759/2),B758+14),IF(DAY(DATE(YEAR(Paskola_SK!$D$8),MONTH(Paskola_SK!$D$8)+(A759-1)*(12/p),DAY(Paskola_SK!$D$8)))&lt;&gt;DAY(Paskola_SK!$D$8),DATE(YEAR(Paskola_SK!$D$8),MONTH(Paskola_SK!$D$8)+A759*(12/p)+1,0),DATE(YEAR(Paskola_SK!$D$8),MONTH(Paskola_SK!$D$8)+A759*(12/p),DAY(Paskola_SK!$D$8)))))))</f>
        <v/>
      </c>
      <c r="C759" s="82" t="str">
        <f t="shared" si="33"/>
        <v/>
      </c>
      <c r="D759" s="82" t="str">
        <f t="shared" si="34"/>
        <v/>
      </c>
      <c r="E759" s="82" t="str">
        <f>IF(A759="","",A+SUM($D$2:D758))</f>
        <v/>
      </c>
      <c r="F759" s="82" t="str">
        <f>IF(A759="","",SUM(D$1:D759)+PV)</f>
        <v/>
      </c>
      <c r="G759" s="82" t="str">
        <f>IF(A759="","",IF(Paskola_SK!$D$9=Paskola_VP!$A$10,I758*( (1+rate)^(B759-B758)-1 ),I758*rate))</f>
        <v/>
      </c>
      <c r="H759" s="82" t="str">
        <f>IF(D759="","",SUM(G$1:G759))</f>
        <v/>
      </c>
      <c r="I759" s="82" t="str">
        <f t="shared" si="35"/>
        <v/>
      </c>
    </row>
    <row r="760" spans="1:9" x14ac:dyDescent="0.25">
      <c r="A760" s="84" t="str">
        <f>IF(I759="","",IF(A759&gt;=Paskola_SK!$D$7*p,"",A759+1))</f>
        <v/>
      </c>
      <c r="B760" s="83" t="str">
        <f>IF(A760="","",IF(p=52,B759+7,IF(p=26,B759+14,IF(p=24,IF(MOD(A760,2)=0,EDATE(Paskola_SK!$D$8,A760/2),B759+14),IF(DAY(DATE(YEAR(Paskola_SK!$D$8),MONTH(Paskola_SK!$D$8)+(A760-1)*(12/p),DAY(Paskola_SK!$D$8)))&lt;&gt;DAY(Paskola_SK!$D$8),DATE(YEAR(Paskola_SK!$D$8),MONTH(Paskola_SK!$D$8)+A760*(12/p)+1,0),DATE(YEAR(Paskola_SK!$D$8),MONTH(Paskola_SK!$D$8)+A760*(12/p),DAY(Paskola_SK!$D$8)))))))</f>
        <v/>
      </c>
      <c r="C760" s="82" t="str">
        <f t="shared" si="33"/>
        <v/>
      </c>
      <c r="D760" s="82" t="str">
        <f t="shared" si="34"/>
        <v/>
      </c>
      <c r="E760" s="82" t="str">
        <f>IF(A760="","",A+SUM($D$2:D759))</f>
        <v/>
      </c>
      <c r="F760" s="82" t="str">
        <f>IF(A760="","",SUM(D$1:D760)+PV)</f>
        <v/>
      </c>
      <c r="G760" s="82" t="str">
        <f>IF(A760="","",IF(Paskola_SK!$D$9=Paskola_VP!$A$10,I759*( (1+rate)^(B760-B759)-1 ),I759*rate))</f>
        <v/>
      </c>
      <c r="H760" s="82" t="str">
        <f>IF(D760="","",SUM(G$1:G760))</f>
        <v/>
      </c>
      <c r="I760" s="82" t="str">
        <f t="shared" si="35"/>
        <v/>
      </c>
    </row>
    <row r="761" spans="1:9" x14ac:dyDescent="0.25">
      <c r="A761" s="84" t="str">
        <f>IF(I760="","",IF(A760&gt;=Paskola_SK!$D$7*p,"",A760+1))</f>
        <v/>
      </c>
      <c r="B761" s="83" t="str">
        <f>IF(A761="","",IF(p=52,B760+7,IF(p=26,B760+14,IF(p=24,IF(MOD(A761,2)=0,EDATE(Paskola_SK!$D$8,A761/2),B760+14),IF(DAY(DATE(YEAR(Paskola_SK!$D$8),MONTH(Paskola_SK!$D$8)+(A761-1)*(12/p),DAY(Paskola_SK!$D$8)))&lt;&gt;DAY(Paskola_SK!$D$8),DATE(YEAR(Paskola_SK!$D$8),MONTH(Paskola_SK!$D$8)+A761*(12/p)+1,0),DATE(YEAR(Paskola_SK!$D$8),MONTH(Paskola_SK!$D$8)+A761*(12/p),DAY(Paskola_SK!$D$8)))))))</f>
        <v/>
      </c>
      <c r="C761" s="82" t="str">
        <f t="shared" si="33"/>
        <v/>
      </c>
      <c r="D761" s="82" t="str">
        <f t="shared" si="34"/>
        <v/>
      </c>
      <c r="E761" s="82" t="str">
        <f>IF(A761="","",A+SUM($D$2:D760))</f>
        <v/>
      </c>
      <c r="F761" s="82" t="str">
        <f>IF(A761="","",SUM(D$1:D761)+PV)</f>
        <v/>
      </c>
      <c r="G761" s="82" t="str">
        <f>IF(A761="","",IF(Paskola_SK!$D$9=Paskola_VP!$A$10,I760*( (1+rate)^(B761-B760)-1 ),I760*rate))</f>
        <v/>
      </c>
      <c r="H761" s="82" t="str">
        <f>IF(D761="","",SUM(G$1:G761))</f>
        <v/>
      </c>
      <c r="I761" s="82" t="str">
        <f t="shared" si="35"/>
        <v/>
      </c>
    </row>
    <row r="762" spans="1:9" x14ac:dyDescent="0.25">
      <c r="A762" s="84" t="str">
        <f>IF(I761="","",IF(A761&gt;=Paskola_SK!$D$7*p,"",A761+1))</f>
        <v/>
      </c>
      <c r="B762" s="83" t="str">
        <f>IF(A762="","",IF(p=52,B761+7,IF(p=26,B761+14,IF(p=24,IF(MOD(A762,2)=0,EDATE(Paskola_SK!$D$8,A762/2),B761+14),IF(DAY(DATE(YEAR(Paskola_SK!$D$8),MONTH(Paskola_SK!$D$8)+(A762-1)*(12/p),DAY(Paskola_SK!$D$8)))&lt;&gt;DAY(Paskola_SK!$D$8),DATE(YEAR(Paskola_SK!$D$8),MONTH(Paskola_SK!$D$8)+A762*(12/p)+1,0),DATE(YEAR(Paskola_SK!$D$8),MONTH(Paskola_SK!$D$8)+A762*(12/p),DAY(Paskola_SK!$D$8)))))))</f>
        <v/>
      </c>
      <c r="C762" s="82" t="str">
        <f t="shared" si="33"/>
        <v/>
      </c>
      <c r="D762" s="82" t="str">
        <f t="shared" si="34"/>
        <v/>
      </c>
      <c r="E762" s="82" t="str">
        <f>IF(A762="","",A+SUM($D$2:D761))</f>
        <v/>
      </c>
      <c r="F762" s="82" t="str">
        <f>IF(A762="","",SUM(D$1:D762)+PV)</f>
        <v/>
      </c>
      <c r="G762" s="82" t="str">
        <f>IF(A762="","",IF(Paskola_SK!$D$9=Paskola_VP!$A$10,I761*( (1+rate)^(B762-B761)-1 ),I761*rate))</f>
        <v/>
      </c>
      <c r="H762" s="82" t="str">
        <f>IF(D762="","",SUM(G$1:G762))</f>
        <v/>
      </c>
      <c r="I762" s="82" t="str">
        <f t="shared" si="35"/>
        <v/>
      </c>
    </row>
    <row r="763" spans="1:9" x14ac:dyDescent="0.25">
      <c r="A763" s="84" t="str">
        <f>IF(I762="","",IF(A762&gt;=Paskola_SK!$D$7*p,"",A762+1))</f>
        <v/>
      </c>
      <c r="B763" s="83" t="str">
        <f>IF(A763="","",IF(p=52,B762+7,IF(p=26,B762+14,IF(p=24,IF(MOD(A763,2)=0,EDATE(Paskola_SK!$D$8,A763/2),B762+14),IF(DAY(DATE(YEAR(Paskola_SK!$D$8),MONTH(Paskola_SK!$D$8)+(A763-1)*(12/p),DAY(Paskola_SK!$D$8)))&lt;&gt;DAY(Paskola_SK!$D$8),DATE(YEAR(Paskola_SK!$D$8),MONTH(Paskola_SK!$D$8)+A763*(12/p)+1,0),DATE(YEAR(Paskola_SK!$D$8),MONTH(Paskola_SK!$D$8)+A763*(12/p),DAY(Paskola_SK!$D$8)))))))</f>
        <v/>
      </c>
      <c r="C763" s="82" t="str">
        <f t="shared" si="33"/>
        <v/>
      </c>
      <c r="D763" s="82" t="str">
        <f t="shared" si="34"/>
        <v/>
      </c>
      <c r="E763" s="82" t="str">
        <f>IF(A763="","",A+SUM($D$2:D762))</f>
        <v/>
      </c>
      <c r="F763" s="82" t="str">
        <f>IF(A763="","",SUM(D$1:D763)+PV)</f>
        <v/>
      </c>
      <c r="G763" s="82" t="str">
        <f>IF(A763="","",IF(Paskola_SK!$D$9=Paskola_VP!$A$10,I762*( (1+rate)^(B763-B762)-1 ),I762*rate))</f>
        <v/>
      </c>
      <c r="H763" s="82" t="str">
        <f>IF(D763="","",SUM(G$1:G763))</f>
        <v/>
      </c>
      <c r="I763" s="82" t="str">
        <f t="shared" si="35"/>
        <v/>
      </c>
    </row>
    <row r="764" spans="1:9" x14ac:dyDescent="0.25">
      <c r="A764" s="84" t="str">
        <f>IF(I763="","",IF(A763&gt;=Paskola_SK!$D$7*p,"",A763+1))</f>
        <v/>
      </c>
      <c r="B764" s="83" t="str">
        <f>IF(A764="","",IF(p=52,B763+7,IF(p=26,B763+14,IF(p=24,IF(MOD(A764,2)=0,EDATE(Paskola_SK!$D$8,A764/2),B763+14),IF(DAY(DATE(YEAR(Paskola_SK!$D$8),MONTH(Paskola_SK!$D$8)+(A764-1)*(12/p),DAY(Paskola_SK!$D$8)))&lt;&gt;DAY(Paskola_SK!$D$8),DATE(YEAR(Paskola_SK!$D$8),MONTH(Paskola_SK!$D$8)+A764*(12/p)+1,0),DATE(YEAR(Paskola_SK!$D$8),MONTH(Paskola_SK!$D$8)+A764*(12/p),DAY(Paskola_SK!$D$8)))))))</f>
        <v/>
      </c>
      <c r="C764" s="82" t="str">
        <f t="shared" si="33"/>
        <v/>
      </c>
      <c r="D764" s="82" t="str">
        <f t="shared" si="34"/>
        <v/>
      </c>
      <c r="E764" s="82" t="str">
        <f>IF(A764="","",A+SUM($D$2:D763))</f>
        <v/>
      </c>
      <c r="F764" s="82" t="str">
        <f>IF(A764="","",SUM(D$1:D764)+PV)</f>
        <v/>
      </c>
      <c r="G764" s="82" t="str">
        <f>IF(A764="","",IF(Paskola_SK!$D$9=Paskola_VP!$A$10,I763*( (1+rate)^(B764-B763)-1 ),I763*rate))</f>
        <v/>
      </c>
      <c r="H764" s="82" t="str">
        <f>IF(D764="","",SUM(G$1:G764))</f>
        <v/>
      </c>
      <c r="I764" s="82" t="str">
        <f t="shared" si="35"/>
        <v/>
      </c>
    </row>
    <row r="765" spans="1:9" x14ac:dyDescent="0.25">
      <c r="A765" s="84" t="str">
        <f>IF(I764="","",IF(A764&gt;=Paskola_SK!$D$7*p,"",A764+1))</f>
        <v/>
      </c>
      <c r="B765" s="83" t="str">
        <f>IF(A765="","",IF(p=52,B764+7,IF(p=26,B764+14,IF(p=24,IF(MOD(A765,2)=0,EDATE(Paskola_SK!$D$8,A765/2),B764+14),IF(DAY(DATE(YEAR(Paskola_SK!$D$8),MONTH(Paskola_SK!$D$8)+(A765-1)*(12/p),DAY(Paskola_SK!$D$8)))&lt;&gt;DAY(Paskola_SK!$D$8),DATE(YEAR(Paskola_SK!$D$8),MONTH(Paskola_SK!$D$8)+A765*(12/p)+1,0),DATE(YEAR(Paskola_SK!$D$8),MONTH(Paskola_SK!$D$8)+A765*(12/p),DAY(Paskola_SK!$D$8)))))))</f>
        <v/>
      </c>
      <c r="C765" s="82" t="str">
        <f t="shared" si="33"/>
        <v/>
      </c>
      <c r="D765" s="82" t="str">
        <f t="shared" si="34"/>
        <v/>
      </c>
      <c r="E765" s="82" t="str">
        <f>IF(A765="","",A+SUM($D$2:D764))</f>
        <v/>
      </c>
      <c r="F765" s="82" t="str">
        <f>IF(A765="","",SUM(D$1:D765)+PV)</f>
        <v/>
      </c>
      <c r="G765" s="82" t="str">
        <f>IF(A765="","",IF(Paskola_SK!$D$9=Paskola_VP!$A$10,I764*( (1+rate)^(B765-B764)-1 ),I764*rate))</f>
        <v/>
      </c>
      <c r="H765" s="82" t="str">
        <f>IF(D765="","",SUM(G$1:G765))</f>
        <v/>
      </c>
      <c r="I765" s="82" t="str">
        <f t="shared" si="35"/>
        <v/>
      </c>
    </row>
    <row r="766" spans="1:9" x14ac:dyDescent="0.25">
      <c r="A766" s="84" t="str">
        <f>IF(I765="","",IF(A765&gt;=Paskola_SK!$D$7*p,"",A765+1))</f>
        <v/>
      </c>
      <c r="B766" s="83" t="str">
        <f>IF(A766="","",IF(p=52,B765+7,IF(p=26,B765+14,IF(p=24,IF(MOD(A766,2)=0,EDATE(Paskola_SK!$D$8,A766/2),B765+14),IF(DAY(DATE(YEAR(Paskola_SK!$D$8),MONTH(Paskola_SK!$D$8)+(A766-1)*(12/p),DAY(Paskola_SK!$D$8)))&lt;&gt;DAY(Paskola_SK!$D$8),DATE(YEAR(Paskola_SK!$D$8),MONTH(Paskola_SK!$D$8)+A766*(12/p)+1,0),DATE(YEAR(Paskola_SK!$D$8),MONTH(Paskola_SK!$D$8)+A766*(12/p),DAY(Paskola_SK!$D$8)))))))</f>
        <v/>
      </c>
      <c r="C766" s="82" t="str">
        <f t="shared" si="33"/>
        <v/>
      </c>
      <c r="D766" s="82" t="str">
        <f t="shared" si="34"/>
        <v/>
      </c>
      <c r="E766" s="82" t="str">
        <f>IF(A766="","",A+SUM($D$2:D765))</f>
        <v/>
      </c>
      <c r="F766" s="82" t="str">
        <f>IF(A766="","",SUM(D$1:D766)+PV)</f>
        <v/>
      </c>
      <c r="G766" s="82" t="str">
        <f>IF(A766="","",IF(Paskola_SK!$D$9=Paskola_VP!$A$10,I765*( (1+rate)^(B766-B765)-1 ),I765*rate))</f>
        <v/>
      </c>
      <c r="H766" s="82" t="str">
        <f>IF(D766="","",SUM(G$1:G766))</f>
        <v/>
      </c>
      <c r="I766" s="82" t="str">
        <f t="shared" si="35"/>
        <v/>
      </c>
    </row>
    <row r="767" spans="1:9" x14ac:dyDescent="0.25">
      <c r="A767" s="84" t="str">
        <f>IF(I766="","",IF(A766&gt;=Paskola_SK!$D$7*p,"",A766+1))</f>
        <v/>
      </c>
      <c r="B767" s="83" t="str">
        <f>IF(A767="","",IF(p=52,B766+7,IF(p=26,B766+14,IF(p=24,IF(MOD(A767,2)=0,EDATE(Paskola_SK!$D$8,A767/2),B766+14),IF(DAY(DATE(YEAR(Paskola_SK!$D$8),MONTH(Paskola_SK!$D$8)+(A767-1)*(12/p),DAY(Paskola_SK!$D$8)))&lt;&gt;DAY(Paskola_SK!$D$8),DATE(YEAR(Paskola_SK!$D$8),MONTH(Paskola_SK!$D$8)+A767*(12/p)+1,0),DATE(YEAR(Paskola_SK!$D$8),MONTH(Paskola_SK!$D$8)+A767*(12/p),DAY(Paskola_SK!$D$8)))))))</f>
        <v/>
      </c>
      <c r="C767" s="82" t="str">
        <f t="shared" si="33"/>
        <v/>
      </c>
      <c r="D767" s="82" t="str">
        <f t="shared" si="34"/>
        <v/>
      </c>
      <c r="E767" s="82" t="str">
        <f>IF(A767="","",A+SUM($D$2:D766))</f>
        <v/>
      </c>
      <c r="F767" s="82" t="str">
        <f>IF(A767="","",SUM(D$1:D767)+PV)</f>
        <v/>
      </c>
      <c r="G767" s="82" t="str">
        <f>IF(A767="","",IF(Paskola_SK!$D$9=Paskola_VP!$A$10,I766*( (1+rate)^(B767-B766)-1 ),I766*rate))</f>
        <v/>
      </c>
      <c r="H767" s="82" t="str">
        <f>IF(D767="","",SUM(G$1:G767))</f>
        <v/>
      </c>
      <c r="I767" s="82" t="str">
        <f t="shared" si="35"/>
        <v/>
      </c>
    </row>
    <row r="768" spans="1:9" x14ac:dyDescent="0.25">
      <c r="A768" s="84" t="str">
        <f>IF(I767="","",IF(A767&gt;=Paskola_SK!$D$7*p,"",A767+1))</f>
        <v/>
      </c>
      <c r="B768" s="83" t="str">
        <f>IF(A768="","",IF(p=52,B767+7,IF(p=26,B767+14,IF(p=24,IF(MOD(A768,2)=0,EDATE(Paskola_SK!$D$8,A768/2),B767+14),IF(DAY(DATE(YEAR(Paskola_SK!$D$8),MONTH(Paskola_SK!$D$8)+(A768-1)*(12/p),DAY(Paskola_SK!$D$8)))&lt;&gt;DAY(Paskola_SK!$D$8),DATE(YEAR(Paskola_SK!$D$8),MONTH(Paskola_SK!$D$8)+A768*(12/p)+1,0),DATE(YEAR(Paskola_SK!$D$8),MONTH(Paskola_SK!$D$8)+A768*(12/p),DAY(Paskola_SK!$D$8)))))))</f>
        <v/>
      </c>
      <c r="C768" s="82" t="str">
        <f t="shared" si="33"/>
        <v/>
      </c>
      <c r="D768" s="82" t="str">
        <f t="shared" si="34"/>
        <v/>
      </c>
      <c r="E768" s="82" t="str">
        <f>IF(A768="","",A+SUM($D$2:D767))</f>
        <v/>
      </c>
      <c r="F768" s="82" t="str">
        <f>IF(A768="","",SUM(D$1:D768)+PV)</f>
        <v/>
      </c>
      <c r="G768" s="82" t="str">
        <f>IF(A768="","",IF(Paskola_SK!$D$9=Paskola_VP!$A$10,I767*( (1+rate)^(B768-B767)-1 ),I767*rate))</f>
        <v/>
      </c>
      <c r="H768" s="82" t="str">
        <f>IF(D768="","",SUM(G$1:G768))</f>
        <v/>
      </c>
      <c r="I768" s="82" t="str">
        <f t="shared" si="35"/>
        <v/>
      </c>
    </row>
    <row r="769" spans="1:9" x14ac:dyDescent="0.25">
      <c r="A769" s="84" t="str">
        <f>IF(I768="","",IF(A768&gt;=Paskola_SK!$D$7*p,"",A768+1))</f>
        <v/>
      </c>
      <c r="B769" s="83" t="str">
        <f>IF(A769="","",IF(p=52,B768+7,IF(p=26,B768+14,IF(p=24,IF(MOD(A769,2)=0,EDATE(Paskola_SK!$D$8,A769/2),B768+14),IF(DAY(DATE(YEAR(Paskola_SK!$D$8),MONTH(Paskola_SK!$D$8)+(A769-1)*(12/p),DAY(Paskola_SK!$D$8)))&lt;&gt;DAY(Paskola_SK!$D$8),DATE(YEAR(Paskola_SK!$D$8),MONTH(Paskola_SK!$D$8)+A769*(12/p)+1,0),DATE(YEAR(Paskola_SK!$D$8),MONTH(Paskola_SK!$D$8)+A769*(12/p),DAY(Paskola_SK!$D$8)))))))</f>
        <v/>
      </c>
      <c r="C769" s="82" t="str">
        <f t="shared" si="33"/>
        <v/>
      </c>
      <c r="D769" s="82" t="str">
        <f t="shared" si="34"/>
        <v/>
      </c>
      <c r="E769" s="82" t="str">
        <f>IF(A769="","",A+SUM($D$2:D768))</f>
        <v/>
      </c>
      <c r="F769" s="82" t="str">
        <f>IF(A769="","",SUM(D$1:D769)+PV)</f>
        <v/>
      </c>
      <c r="G769" s="82" t="str">
        <f>IF(A769="","",IF(Paskola_SK!$D$9=Paskola_VP!$A$10,I768*( (1+rate)^(B769-B768)-1 ),I768*rate))</f>
        <v/>
      </c>
      <c r="H769" s="82" t="str">
        <f>IF(D769="","",SUM(G$1:G769))</f>
        <v/>
      </c>
      <c r="I769" s="82" t="str">
        <f t="shared" si="35"/>
        <v/>
      </c>
    </row>
    <row r="770" spans="1:9" x14ac:dyDescent="0.25">
      <c r="A770" s="84" t="str">
        <f>IF(I769="","",IF(A769&gt;=Paskola_SK!$D$7*p,"",A769+1))</f>
        <v/>
      </c>
      <c r="B770" s="83" t="str">
        <f>IF(A770="","",IF(p=52,B769+7,IF(p=26,B769+14,IF(p=24,IF(MOD(A770,2)=0,EDATE(Paskola_SK!$D$8,A770/2),B769+14),IF(DAY(DATE(YEAR(Paskola_SK!$D$8),MONTH(Paskola_SK!$D$8)+(A770-1)*(12/p),DAY(Paskola_SK!$D$8)))&lt;&gt;DAY(Paskola_SK!$D$8),DATE(YEAR(Paskola_SK!$D$8),MONTH(Paskola_SK!$D$8)+A770*(12/p)+1,0),DATE(YEAR(Paskola_SK!$D$8),MONTH(Paskola_SK!$D$8)+A770*(12/p),DAY(Paskola_SK!$D$8)))))))</f>
        <v/>
      </c>
      <c r="C770" s="82" t="str">
        <f t="shared" ref="C770:C833" si="36">IF(A770="","",PV)</f>
        <v/>
      </c>
      <c r="D770" s="82" t="str">
        <f t="shared" si="34"/>
        <v/>
      </c>
      <c r="E770" s="82" t="str">
        <f>IF(A770="","",A+SUM($D$2:D769))</f>
        <v/>
      </c>
      <c r="F770" s="82" t="str">
        <f>IF(A770="","",SUM(D$1:D770)+PV)</f>
        <v/>
      </c>
      <c r="G770" s="82" t="str">
        <f>IF(A770="","",IF(Paskola_SK!$D$9=Paskola_VP!$A$10,I769*( (1+rate)^(B770-B769)-1 ),I769*rate))</f>
        <v/>
      </c>
      <c r="H770" s="82" t="str">
        <f>IF(D770="","",SUM(G$1:G770))</f>
        <v/>
      </c>
      <c r="I770" s="82" t="str">
        <f t="shared" si="35"/>
        <v/>
      </c>
    </row>
    <row r="771" spans="1:9" x14ac:dyDescent="0.25">
      <c r="A771" s="84" t="str">
        <f>IF(I770="","",IF(A770&gt;=Paskola_SK!$D$7*p,"",A770+1))</f>
        <v/>
      </c>
      <c r="B771" s="83" t="str">
        <f>IF(A771="","",IF(p=52,B770+7,IF(p=26,B770+14,IF(p=24,IF(MOD(A771,2)=0,EDATE(Paskola_SK!$D$8,A771/2),B770+14),IF(DAY(DATE(YEAR(Paskola_SK!$D$8),MONTH(Paskola_SK!$D$8)+(A771-1)*(12/p),DAY(Paskola_SK!$D$8)))&lt;&gt;DAY(Paskola_SK!$D$8),DATE(YEAR(Paskola_SK!$D$8),MONTH(Paskola_SK!$D$8)+A771*(12/p)+1,0),DATE(YEAR(Paskola_SK!$D$8),MONTH(Paskola_SK!$D$8)+A771*(12/p),DAY(Paskola_SK!$D$8)))))))</f>
        <v/>
      </c>
      <c r="C771" s="82" t="str">
        <f t="shared" si="36"/>
        <v/>
      </c>
      <c r="D771" s="82" t="str">
        <f t="shared" ref="D771:D834" si="37">IF(A771="","",A)</f>
        <v/>
      </c>
      <c r="E771" s="82" t="str">
        <f>IF(A771="","",A+SUM($D$2:D770))</f>
        <v/>
      </c>
      <c r="F771" s="82" t="str">
        <f>IF(A771="","",SUM(D$1:D771)+PV)</f>
        <v/>
      </c>
      <c r="G771" s="82" t="str">
        <f>IF(A771="","",IF(Paskola_SK!$D$9=Paskola_VP!$A$10,I770*( (1+rate)^(B771-B770)-1 ),I770*rate))</f>
        <v/>
      </c>
      <c r="H771" s="82" t="str">
        <f>IF(D771="","",SUM(G$1:G771))</f>
        <v/>
      </c>
      <c r="I771" s="82" t="str">
        <f t="shared" ref="I771:I834" si="38">IF(A771="","",I770+G771+D771)</f>
        <v/>
      </c>
    </row>
    <row r="772" spans="1:9" x14ac:dyDescent="0.25">
      <c r="A772" s="84" t="str">
        <f>IF(I771="","",IF(A771&gt;=Paskola_SK!$D$7*p,"",A771+1))</f>
        <v/>
      </c>
      <c r="B772" s="83" t="str">
        <f>IF(A772="","",IF(p=52,B771+7,IF(p=26,B771+14,IF(p=24,IF(MOD(A772,2)=0,EDATE(Paskola_SK!$D$8,A772/2),B771+14),IF(DAY(DATE(YEAR(Paskola_SK!$D$8),MONTH(Paskola_SK!$D$8)+(A772-1)*(12/p),DAY(Paskola_SK!$D$8)))&lt;&gt;DAY(Paskola_SK!$D$8),DATE(YEAR(Paskola_SK!$D$8),MONTH(Paskola_SK!$D$8)+A772*(12/p)+1,0),DATE(YEAR(Paskola_SK!$D$8),MONTH(Paskola_SK!$D$8)+A772*(12/p),DAY(Paskola_SK!$D$8)))))))</f>
        <v/>
      </c>
      <c r="C772" s="82" t="str">
        <f t="shared" si="36"/>
        <v/>
      </c>
      <c r="D772" s="82" t="str">
        <f t="shared" si="37"/>
        <v/>
      </c>
      <c r="E772" s="82" t="str">
        <f>IF(A772="","",A+SUM($D$2:D771))</f>
        <v/>
      </c>
      <c r="F772" s="82" t="str">
        <f>IF(A772="","",SUM(D$1:D772)+PV)</f>
        <v/>
      </c>
      <c r="G772" s="82" t="str">
        <f>IF(A772="","",IF(Paskola_SK!$D$9=Paskola_VP!$A$10,I771*( (1+rate)^(B772-B771)-1 ),I771*rate))</f>
        <v/>
      </c>
      <c r="H772" s="82" t="str">
        <f>IF(D772="","",SUM(G$1:G772))</f>
        <v/>
      </c>
      <c r="I772" s="82" t="str">
        <f t="shared" si="38"/>
        <v/>
      </c>
    </row>
    <row r="773" spans="1:9" x14ac:dyDescent="0.25">
      <c r="A773" s="84" t="str">
        <f>IF(I772="","",IF(A772&gt;=Paskola_SK!$D$7*p,"",A772+1))</f>
        <v/>
      </c>
      <c r="B773" s="83" t="str">
        <f>IF(A773="","",IF(p=52,B772+7,IF(p=26,B772+14,IF(p=24,IF(MOD(A773,2)=0,EDATE(Paskola_SK!$D$8,A773/2),B772+14),IF(DAY(DATE(YEAR(Paskola_SK!$D$8),MONTH(Paskola_SK!$D$8)+(A773-1)*(12/p),DAY(Paskola_SK!$D$8)))&lt;&gt;DAY(Paskola_SK!$D$8),DATE(YEAR(Paskola_SK!$D$8),MONTH(Paskola_SK!$D$8)+A773*(12/p)+1,0),DATE(YEAR(Paskola_SK!$D$8),MONTH(Paskola_SK!$D$8)+A773*(12/p),DAY(Paskola_SK!$D$8)))))))</f>
        <v/>
      </c>
      <c r="C773" s="82" t="str">
        <f t="shared" si="36"/>
        <v/>
      </c>
      <c r="D773" s="82" t="str">
        <f t="shared" si="37"/>
        <v/>
      </c>
      <c r="E773" s="82" t="str">
        <f>IF(A773="","",A+SUM($D$2:D772))</f>
        <v/>
      </c>
      <c r="F773" s="82" t="str">
        <f>IF(A773="","",SUM(D$1:D773)+PV)</f>
        <v/>
      </c>
      <c r="G773" s="82" t="str">
        <f>IF(A773="","",IF(Paskola_SK!$D$9=Paskola_VP!$A$10,I772*( (1+rate)^(B773-B772)-1 ),I772*rate))</f>
        <v/>
      </c>
      <c r="H773" s="82" t="str">
        <f>IF(D773="","",SUM(G$1:G773))</f>
        <v/>
      </c>
      <c r="I773" s="82" t="str">
        <f t="shared" si="38"/>
        <v/>
      </c>
    </row>
    <row r="774" spans="1:9" x14ac:dyDescent="0.25">
      <c r="A774" s="84" t="str">
        <f>IF(I773="","",IF(A773&gt;=Paskola_SK!$D$7*p,"",A773+1))</f>
        <v/>
      </c>
      <c r="B774" s="83" t="str">
        <f>IF(A774="","",IF(p=52,B773+7,IF(p=26,B773+14,IF(p=24,IF(MOD(A774,2)=0,EDATE(Paskola_SK!$D$8,A774/2),B773+14),IF(DAY(DATE(YEAR(Paskola_SK!$D$8),MONTH(Paskola_SK!$D$8)+(A774-1)*(12/p),DAY(Paskola_SK!$D$8)))&lt;&gt;DAY(Paskola_SK!$D$8),DATE(YEAR(Paskola_SK!$D$8),MONTH(Paskola_SK!$D$8)+A774*(12/p)+1,0),DATE(YEAR(Paskola_SK!$D$8),MONTH(Paskola_SK!$D$8)+A774*(12/p),DAY(Paskola_SK!$D$8)))))))</f>
        <v/>
      </c>
      <c r="C774" s="82" t="str">
        <f t="shared" si="36"/>
        <v/>
      </c>
      <c r="D774" s="82" t="str">
        <f t="shared" si="37"/>
        <v/>
      </c>
      <c r="E774" s="82" t="str">
        <f>IF(A774="","",A+SUM($D$2:D773))</f>
        <v/>
      </c>
      <c r="F774" s="82" t="str">
        <f>IF(A774="","",SUM(D$1:D774)+PV)</f>
        <v/>
      </c>
      <c r="G774" s="82" t="str">
        <f>IF(A774="","",IF(Paskola_SK!$D$9=Paskola_VP!$A$10,I773*( (1+rate)^(B774-B773)-1 ),I773*rate))</f>
        <v/>
      </c>
      <c r="H774" s="82" t="str">
        <f>IF(D774="","",SUM(G$1:G774))</f>
        <v/>
      </c>
      <c r="I774" s="82" t="str">
        <f t="shared" si="38"/>
        <v/>
      </c>
    </row>
    <row r="775" spans="1:9" x14ac:dyDescent="0.25">
      <c r="A775" s="84" t="str">
        <f>IF(I774="","",IF(A774&gt;=Paskola_SK!$D$7*p,"",A774+1))</f>
        <v/>
      </c>
      <c r="B775" s="83" t="str">
        <f>IF(A775="","",IF(p=52,B774+7,IF(p=26,B774+14,IF(p=24,IF(MOD(A775,2)=0,EDATE(Paskola_SK!$D$8,A775/2),B774+14),IF(DAY(DATE(YEAR(Paskola_SK!$D$8),MONTH(Paskola_SK!$D$8)+(A775-1)*(12/p),DAY(Paskola_SK!$D$8)))&lt;&gt;DAY(Paskola_SK!$D$8),DATE(YEAR(Paskola_SK!$D$8),MONTH(Paskola_SK!$D$8)+A775*(12/p)+1,0),DATE(YEAR(Paskola_SK!$D$8),MONTH(Paskola_SK!$D$8)+A775*(12/p),DAY(Paskola_SK!$D$8)))))))</f>
        <v/>
      </c>
      <c r="C775" s="82" t="str">
        <f t="shared" si="36"/>
        <v/>
      </c>
      <c r="D775" s="82" t="str">
        <f t="shared" si="37"/>
        <v/>
      </c>
      <c r="E775" s="82" t="str">
        <f>IF(A775="","",A+SUM($D$2:D774))</f>
        <v/>
      </c>
      <c r="F775" s="82" t="str">
        <f>IF(A775="","",SUM(D$1:D775)+PV)</f>
        <v/>
      </c>
      <c r="G775" s="82" t="str">
        <f>IF(A775="","",IF(Paskola_SK!$D$9=Paskola_VP!$A$10,I774*( (1+rate)^(B775-B774)-1 ),I774*rate))</f>
        <v/>
      </c>
      <c r="H775" s="82" t="str">
        <f>IF(D775="","",SUM(G$1:G775))</f>
        <v/>
      </c>
      <c r="I775" s="82" t="str">
        <f t="shared" si="38"/>
        <v/>
      </c>
    </row>
    <row r="776" spans="1:9" x14ac:dyDescent="0.25">
      <c r="A776" s="84" t="str">
        <f>IF(I775="","",IF(A775&gt;=Paskola_SK!$D$7*p,"",A775+1))</f>
        <v/>
      </c>
      <c r="B776" s="83" t="str">
        <f>IF(A776="","",IF(p=52,B775+7,IF(p=26,B775+14,IF(p=24,IF(MOD(A776,2)=0,EDATE(Paskola_SK!$D$8,A776/2),B775+14),IF(DAY(DATE(YEAR(Paskola_SK!$D$8),MONTH(Paskola_SK!$D$8)+(A776-1)*(12/p),DAY(Paskola_SK!$D$8)))&lt;&gt;DAY(Paskola_SK!$D$8),DATE(YEAR(Paskola_SK!$D$8),MONTH(Paskola_SK!$D$8)+A776*(12/p)+1,0),DATE(YEAR(Paskola_SK!$D$8),MONTH(Paskola_SK!$D$8)+A776*(12/p),DAY(Paskola_SK!$D$8)))))))</f>
        <v/>
      </c>
      <c r="C776" s="82" t="str">
        <f t="shared" si="36"/>
        <v/>
      </c>
      <c r="D776" s="82" t="str">
        <f t="shared" si="37"/>
        <v/>
      </c>
      <c r="E776" s="82" t="str">
        <f>IF(A776="","",A+SUM($D$2:D775))</f>
        <v/>
      </c>
      <c r="F776" s="82" t="str">
        <f>IF(A776="","",SUM(D$1:D776)+PV)</f>
        <v/>
      </c>
      <c r="G776" s="82" t="str">
        <f>IF(A776="","",IF(Paskola_SK!$D$9=Paskola_VP!$A$10,I775*( (1+rate)^(B776-B775)-1 ),I775*rate))</f>
        <v/>
      </c>
      <c r="H776" s="82" t="str">
        <f>IF(D776="","",SUM(G$1:G776))</f>
        <v/>
      </c>
      <c r="I776" s="82" t="str">
        <f t="shared" si="38"/>
        <v/>
      </c>
    </row>
    <row r="777" spans="1:9" x14ac:dyDescent="0.25">
      <c r="A777" s="84" t="str">
        <f>IF(I776="","",IF(A776&gt;=Paskola_SK!$D$7*p,"",A776+1))</f>
        <v/>
      </c>
      <c r="B777" s="83" t="str">
        <f>IF(A777="","",IF(p=52,B776+7,IF(p=26,B776+14,IF(p=24,IF(MOD(A777,2)=0,EDATE(Paskola_SK!$D$8,A777/2),B776+14),IF(DAY(DATE(YEAR(Paskola_SK!$D$8),MONTH(Paskola_SK!$D$8)+(A777-1)*(12/p),DAY(Paskola_SK!$D$8)))&lt;&gt;DAY(Paskola_SK!$D$8),DATE(YEAR(Paskola_SK!$D$8),MONTH(Paskola_SK!$D$8)+A777*(12/p)+1,0),DATE(YEAR(Paskola_SK!$D$8),MONTH(Paskola_SK!$D$8)+A777*(12/p),DAY(Paskola_SK!$D$8)))))))</f>
        <v/>
      </c>
      <c r="C777" s="82" t="str">
        <f t="shared" si="36"/>
        <v/>
      </c>
      <c r="D777" s="82" t="str">
        <f t="shared" si="37"/>
        <v/>
      </c>
      <c r="E777" s="82" t="str">
        <f>IF(A777="","",A+SUM($D$2:D776))</f>
        <v/>
      </c>
      <c r="F777" s="82" t="str">
        <f>IF(A777="","",SUM(D$1:D777)+PV)</f>
        <v/>
      </c>
      <c r="G777" s="82" t="str">
        <f>IF(A777="","",IF(Paskola_SK!$D$9=Paskola_VP!$A$10,I776*( (1+rate)^(B777-B776)-1 ),I776*rate))</f>
        <v/>
      </c>
      <c r="H777" s="82" t="str">
        <f>IF(D777="","",SUM(G$1:G777))</f>
        <v/>
      </c>
      <c r="I777" s="82" t="str">
        <f t="shared" si="38"/>
        <v/>
      </c>
    </row>
    <row r="778" spans="1:9" x14ac:dyDescent="0.25">
      <c r="A778" s="84" t="str">
        <f>IF(I777="","",IF(A777&gt;=Paskola_SK!$D$7*p,"",A777+1))</f>
        <v/>
      </c>
      <c r="B778" s="83" t="str">
        <f>IF(A778="","",IF(p=52,B777+7,IF(p=26,B777+14,IF(p=24,IF(MOD(A778,2)=0,EDATE(Paskola_SK!$D$8,A778/2),B777+14),IF(DAY(DATE(YEAR(Paskola_SK!$D$8),MONTH(Paskola_SK!$D$8)+(A778-1)*(12/p),DAY(Paskola_SK!$D$8)))&lt;&gt;DAY(Paskola_SK!$D$8),DATE(YEAR(Paskola_SK!$D$8),MONTH(Paskola_SK!$D$8)+A778*(12/p)+1,0),DATE(YEAR(Paskola_SK!$D$8),MONTH(Paskola_SK!$D$8)+A778*(12/p),DAY(Paskola_SK!$D$8)))))))</f>
        <v/>
      </c>
      <c r="C778" s="82" t="str">
        <f t="shared" si="36"/>
        <v/>
      </c>
      <c r="D778" s="82" t="str">
        <f t="shared" si="37"/>
        <v/>
      </c>
      <c r="E778" s="82" t="str">
        <f>IF(A778="","",A+SUM($D$2:D777))</f>
        <v/>
      </c>
      <c r="F778" s="82" t="str">
        <f>IF(A778="","",SUM(D$1:D778)+PV)</f>
        <v/>
      </c>
      <c r="G778" s="82" t="str">
        <f>IF(A778="","",IF(Paskola_SK!$D$9=Paskola_VP!$A$10,I777*( (1+rate)^(B778-B777)-1 ),I777*rate))</f>
        <v/>
      </c>
      <c r="H778" s="82" t="str">
        <f>IF(D778="","",SUM(G$1:G778))</f>
        <v/>
      </c>
      <c r="I778" s="82" t="str">
        <f t="shared" si="38"/>
        <v/>
      </c>
    </row>
    <row r="779" spans="1:9" x14ac:dyDescent="0.25">
      <c r="A779" s="84" t="str">
        <f>IF(I778="","",IF(A778&gt;=Paskola_SK!$D$7*p,"",A778+1))</f>
        <v/>
      </c>
      <c r="B779" s="83" t="str">
        <f>IF(A779="","",IF(p=52,B778+7,IF(p=26,B778+14,IF(p=24,IF(MOD(A779,2)=0,EDATE(Paskola_SK!$D$8,A779/2),B778+14),IF(DAY(DATE(YEAR(Paskola_SK!$D$8),MONTH(Paskola_SK!$D$8)+(A779-1)*(12/p),DAY(Paskola_SK!$D$8)))&lt;&gt;DAY(Paskola_SK!$D$8),DATE(YEAR(Paskola_SK!$D$8),MONTH(Paskola_SK!$D$8)+A779*(12/p)+1,0),DATE(YEAR(Paskola_SK!$D$8),MONTH(Paskola_SK!$D$8)+A779*(12/p),DAY(Paskola_SK!$D$8)))))))</f>
        <v/>
      </c>
      <c r="C779" s="82" t="str">
        <f t="shared" si="36"/>
        <v/>
      </c>
      <c r="D779" s="82" t="str">
        <f t="shared" si="37"/>
        <v/>
      </c>
      <c r="E779" s="82" t="str">
        <f>IF(A779="","",A+SUM($D$2:D778))</f>
        <v/>
      </c>
      <c r="F779" s="82" t="str">
        <f>IF(A779="","",SUM(D$1:D779)+PV)</f>
        <v/>
      </c>
      <c r="G779" s="82" t="str">
        <f>IF(A779="","",IF(Paskola_SK!$D$9=Paskola_VP!$A$10,I778*( (1+rate)^(B779-B778)-1 ),I778*rate))</f>
        <v/>
      </c>
      <c r="H779" s="82" t="str">
        <f>IF(D779="","",SUM(G$1:G779))</f>
        <v/>
      </c>
      <c r="I779" s="82" t="str">
        <f t="shared" si="38"/>
        <v/>
      </c>
    </row>
    <row r="780" spans="1:9" x14ac:dyDescent="0.25">
      <c r="A780" s="84" t="str">
        <f>IF(I779="","",IF(A779&gt;=Paskola_SK!$D$7*p,"",A779+1))</f>
        <v/>
      </c>
      <c r="B780" s="83" t="str">
        <f>IF(A780="","",IF(p=52,B779+7,IF(p=26,B779+14,IF(p=24,IF(MOD(A780,2)=0,EDATE(Paskola_SK!$D$8,A780/2),B779+14),IF(DAY(DATE(YEAR(Paskola_SK!$D$8),MONTH(Paskola_SK!$D$8)+(A780-1)*(12/p),DAY(Paskola_SK!$D$8)))&lt;&gt;DAY(Paskola_SK!$D$8),DATE(YEAR(Paskola_SK!$D$8),MONTH(Paskola_SK!$D$8)+A780*(12/p)+1,0),DATE(YEAR(Paskola_SK!$D$8),MONTH(Paskola_SK!$D$8)+A780*(12/p),DAY(Paskola_SK!$D$8)))))))</f>
        <v/>
      </c>
      <c r="C780" s="82" t="str">
        <f t="shared" si="36"/>
        <v/>
      </c>
      <c r="D780" s="82" t="str">
        <f t="shared" si="37"/>
        <v/>
      </c>
      <c r="E780" s="82" t="str">
        <f>IF(A780="","",A+SUM($D$2:D779))</f>
        <v/>
      </c>
      <c r="F780" s="82" t="str">
        <f>IF(A780="","",SUM(D$1:D780)+PV)</f>
        <v/>
      </c>
      <c r="G780" s="82" t="str">
        <f>IF(A780="","",IF(Paskola_SK!$D$9=Paskola_VP!$A$10,I779*( (1+rate)^(B780-B779)-1 ),I779*rate))</f>
        <v/>
      </c>
      <c r="H780" s="82" t="str">
        <f>IF(D780="","",SUM(G$1:G780))</f>
        <v/>
      </c>
      <c r="I780" s="82" t="str">
        <f t="shared" si="38"/>
        <v/>
      </c>
    </row>
    <row r="781" spans="1:9" x14ac:dyDescent="0.25">
      <c r="A781" s="84" t="str">
        <f>IF(I780="","",IF(A780&gt;=Paskola_SK!$D$7*p,"",A780+1))</f>
        <v/>
      </c>
      <c r="B781" s="83" t="str">
        <f>IF(A781="","",IF(p=52,B780+7,IF(p=26,B780+14,IF(p=24,IF(MOD(A781,2)=0,EDATE(Paskola_SK!$D$8,A781/2),B780+14),IF(DAY(DATE(YEAR(Paskola_SK!$D$8),MONTH(Paskola_SK!$D$8)+(A781-1)*(12/p),DAY(Paskola_SK!$D$8)))&lt;&gt;DAY(Paskola_SK!$D$8),DATE(YEAR(Paskola_SK!$D$8),MONTH(Paskola_SK!$D$8)+A781*(12/p)+1,0),DATE(YEAR(Paskola_SK!$D$8),MONTH(Paskola_SK!$D$8)+A781*(12/p),DAY(Paskola_SK!$D$8)))))))</f>
        <v/>
      </c>
      <c r="C781" s="82" t="str">
        <f t="shared" si="36"/>
        <v/>
      </c>
      <c r="D781" s="82" t="str">
        <f t="shared" si="37"/>
        <v/>
      </c>
      <c r="E781" s="82" t="str">
        <f>IF(A781="","",A+SUM($D$2:D780))</f>
        <v/>
      </c>
      <c r="F781" s="82" t="str">
        <f>IF(A781="","",SUM(D$1:D781)+PV)</f>
        <v/>
      </c>
      <c r="G781" s="82" t="str">
        <f>IF(A781="","",IF(Paskola_SK!$D$9=Paskola_VP!$A$10,I780*( (1+rate)^(B781-B780)-1 ),I780*rate))</f>
        <v/>
      </c>
      <c r="H781" s="82" t="str">
        <f>IF(D781="","",SUM(G$1:G781))</f>
        <v/>
      </c>
      <c r="I781" s="82" t="str">
        <f t="shared" si="38"/>
        <v/>
      </c>
    </row>
    <row r="782" spans="1:9" x14ac:dyDescent="0.25">
      <c r="A782" s="84" t="str">
        <f>IF(I781="","",IF(A781&gt;=Paskola_SK!$D$7*p,"",A781+1))</f>
        <v/>
      </c>
      <c r="B782" s="83" t="str">
        <f>IF(A782="","",IF(p=52,B781+7,IF(p=26,B781+14,IF(p=24,IF(MOD(A782,2)=0,EDATE(Paskola_SK!$D$8,A782/2),B781+14),IF(DAY(DATE(YEAR(Paskola_SK!$D$8),MONTH(Paskola_SK!$D$8)+(A782-1)*(12/p),DAY(Paskola_SK!$D$8)))&lt;&gt;DAY(Paskola_SK!$D$8),DATE(YEAR(Paskola_SK!$D$8),MONTH(Paskola_SK!$D$8)+A782*(12/p)+1,0),DATE(YEAR(Paskola_SK!$D$8),MONTH(Paskola_SK!$D$8)+A782*(12/p),DAY(Paskola_SK!$D$8)))))))</f>
        <v/>
      </c>
      <c r="C782" s="82" t="str">
        <f t="shared" si="36"/>
        <v/>
      </c>
      <c r="D782" s="82" t="str">
        <f t="shared" si="37"/>
        <v/>
      </c>
      <c r="E782" s="82" t="str">
        <f>IF(A782="","",A+SUM($D$2:D781))</f>
        <v/>
      </c>
      <c r="F782" s="82" t="str">
        <f>IF(A782="","",SUM(D$1:D782)+PV)</f>
        <v/>
      </c>
      <c r="G782" s="82" t="str">
        <f>IF(A782="","",IF(Paskola_SK!$D$9=Paskola_VP!$A$10,I781*( (1+rate)^(B782-B781)-1 ),I781*rate))</f>
        <v/>
      </c>
      <c r="H782" s="82" t="str">
        <f>IF(D782="","",SUM(G$1:G782))</f>
        <v/>
      </c>
      <c r="I782" s="82" t="str">
        <f t="shared" si="38"/>
        <v/>
      </c>
    </row>
    <row r="783" spans="1:9" x14ac:dyDescent="0.25">
      <c r="A783" s="84" t="str">
        <f>IF(I782="","",IF(A782&gt;=Paskola_SK!$D$7*p,"",A782+1))</f>
        <v/>
      </c>
      <c r="B783" s="83" t="str">
        <f>IF(A783="","",IF(p=52,B782+7,IF(p=26,B782+14,IF(p=24,IF(MOD(A783,2)=0,EDATE(Paskola_SK!$D$8,A783/2),B782+14),IF(DAY(DATE(YEAR(Paskola_SK!$D$8),MONTH(Paskola_SK!$D$8)+(A783-1)*(12/p),DAY(Paskola_SK!$D$8)))&lt;&gt;DAY(Paskola_SK!$D$8),DATE(YEAR(Paskola_SK!$D$8),MONTH(Paskola_SK!$D$8)+A783*(12/p)+1,0),DATE(YEAR(Paskola_SK!$D$8),MONTH(Paskola_SK!$D$8)+A783*(12/p),DAY(Paskola_SK!$D$8)))))))</f>
        <v/>
      </c>
      <c r="C783" s="82" t="str">
        <f t="shared" si="36"/>
        <v/>
      </c>
      <c r="D783" s="82" t="str">
        <f t="shared" si="37"/>
        <v/>
      </c>
      <c r="E783" s="82" t="str">
        <f>IF(A783="","",A+SUM($D$2:D782))</f>
        <v/>
      </c>
      <c r="F783" s="82" t="str">
        <f>IF(A783="","",SUM(D$1:D783)+PV)</f>
        <v/>
      </c>
      <c r="G783" s="82" t="str">
        <f>IF(A783="","",IF(Paskola_SK!$D$9=Paskola_VP!$A$10,I782*( (1+rate)^(B783-B782)-1 ),I782*rate))</f>
        <v/>
      </c>
      <c r="H783" s="82" t="str">
        <f>IF(D783="","",SUM(G$1:G783))</f>
        <v/>
      </c>
      <c r="I783" s="82" t="str">
        <f t="shared" si="38"/>
        <v/>
      </c>
    </row>
    <row r="784" spans="1:9" x14ac:dyDescent="0.25">
      <c r="A784" s="84" t="str">
        <f>IF(I783="","",IF(A783&gt;=Paskola_SK!$D$7*p,"",A783+1))</f>
        <v/>
      </c>
      <c r="B784" s="83" t="str">
        <f>IF(A784="","",IF(p=52,B783+7,IF(p=26,B783+14,IF(p=24,IF(MOD(A784,2)=0,EDATE(Paskola_SK!$D$8,A784/2),B783+14),IF(DAY(DATE(YEAR(Paskola_SK!$D$8),MONTH(Paskola_SK!$D$8)+(A784-1)*(12/p),DAY(Paskola_SK!$D$8)))&lt;&gt;DAY(Paskola_SK!$D$8),DATE(YEAR(Paskola_SK!$D$8),MONTH(Paskola_SK!$D$8)+A784*(12/p)+1,0),DATE(YEAR(Paskola_SK!$D$8),MONTH(Paskola_SK!$D$8)+A784*(12/p),DAY(Paskola_SK!$D$8)))))))</f>
        <v/>
      </c>
      <c r="C784" s="82" t="str">
        <f t="shared" si="36"/>
        <v/>
      </c>
      <c r="D784" s="82" t="str">
        <f t="shared" si="37"/>
        <v/>
      </c>
      <c r="E784" s="82" t="str">
        <f>IF(A784="","",A+SUM($D$2:D783))</f>
        <v/>
      </c>
      <c r="F784" s="82" t="str">
        <f>IF(A784="","",SUM(D$1:D784)+PV)</f>
        <v/>
      </c>
      <c r="G784" s="82" t="str">
        <f>IF(A784="","",IF(Paskola_SK!$D$9=Paskola_VP!$A$10,I783*( (1+rate)^(B784-B783)-1 ),I783*rate))</f>
        <v/>
      </c>
      <c r="H784" s="82" t="str">
        <f>IF(D784="","",SUM(G$1:G784))</f>
        <v/>
      </c>
      <c r="I784" s="82" t="str">
        <f t="shared" si="38"/>
        <v/>
      </c>
    </row>
    <row r="785" spans="1:9" x14ac:dyDescent="0.25">
      <c r="A785" s="84" t="str">
        <f>IF(I784="","",IF(A784&gt;=Paskola_SK!$D$7*p,"",A784+1))</f>
        <v/>
      </c>
      <c r="B785" s="83" t="str">
        <f>IF(A785="","",IF(p=52,B784+7,IF(p=26,B784+14,IF(p=24,IF(MOD(A785,2)=0,EDATE(Paskola_SK!$D$8,A785/2),B784+14),IF(DAY(DATE(YEAR(Paskola_SK!$D$8),MONTH(Paskola_SK!$D$8)+(A785-1)*(12/p),DAY(Paskola_SK!$D$8)))&lt;&gt;DAY(Paskola_SK!$D$8),DATE(YEAR(Paskola_SK!$D$8),MONTH(Paskola_SK!$D$8)+A785*(12/p)+1,0),DATE(YEAR(Paskola_SK!$D$8),MONTH(Paskola_SK!$D$8)+A785*(12/p),DAY(Paskola_SK!$D$8)))))))</f>
        <v/>
      </c>
      <c r="C785" s="82" t="str">
        <f t="shared" si="36"/>
        <v/>
      </c>
      <c r="D785" s="82" t="str">
        <f t="shared" si="37"/>
        <v/>
      </c>
      <c r="E785" s="82" t="str">
        <f>IF(A785="","",A+SUM($D$2:D784))</f>
        <v/>
      </c>
      <c r="F785" s="82" t="str">
        <f>IF(A785="","",SUM(D$1:D785)+PV)</f>
        <v/>
      </c>
      <c r="G785" s="82" t="str">
        <f>IF(A785="","",IF(Paskola_SK!$D$9=Paskola_VP!$A$10,I784*( (1+rate)^(B785-B784)-1 ),I784*rate))</f>
        <v/>
      </c>
      <c r="H785" s="82" t="str">
        <f>IF(D785="","",SUM(G$1:G785))</f>
        <v/>
      </c>
      <c r="I785" s="82" t="str">
        <f t="shared" si="38"/>
        <v/>
      </c>
    </row>
    <row r="786" spans="1:9" x14ac:dyDescent="0.25">
      <c r="A786" s="84" t="str">
        <f>IF(I785="","",IF(A785&gt;=Paskola_SK!$D$7*p,"",A785+1))</f>
        <v/>
      </c>
      <c r="B786" s="83" t="str">
        <f>IF(A786="","",IF(p=52,B785+7,IF(p=26,B785+14,IF(p=24,IF(MOD(A786,2)=0,EDATE(Paskola_SK!$D$8,A786/2),B785+14),IF(DAY(DATE(YEAR(Paskola_SK!$D$8),MONTH(Paskola_SK!$D$8)+(A786-1)*(12/p),DAY(Paskola_SK!$D$8)))&lt;&gt;DAY(Paskola_SK!$D$8),DATE(YEAR(Paskola_SK!$D$8),MONTH(Paskola_SK!$D$8)+A786*(12/p)+1,0),DATE(YEAR(Paskola_SK!$D$8),MONTH(Paskola_SK!$D$8)+A786*(12/p),DAY(Paskola_SK!$D$8)))))))</f>
        <v/>
      </c>
      <c r="C786" s="82" t="str">
        <f t="shared" si="36"/>
        <v/>
      </c>
      <c r="D786" s="82" t="str">
        <f t="shared" si="37"/>
        <v/>
      </c>
      <c r="E786" s="82" t="str">
        <f>IF(A786="","",A+SUM($D$2:D785))</f>
        <v/>
      </c>
      <c r="F786" s="82" t="str">
        <f>IF(A786="","",SUM(D$1:D786)+PV)</f>
        <v/>
      </c>
      <c r="G786" s="82" t="str">
        <f>IF(A786="","",IF(Paskola_SK!$D$9=Paskola_VP!$A$10,I785*( (1+rate)^(B786-B785)-1 ),I785*rate))</f>
        <v/>
      </c>
      <c r="H786" s="82" t="str">
        <f>IF(D786="","",SUM(G$1:G786))</f>
        <v/>
      </c>
      <c r="I786" s="82" t="str">
        <f t="shared" si="38"/>
        <v/>
      </c>
    </row>
    <row r="787" spans="1:9" x14ac:dyDescent="0.25">
      <c r="A787" s="84" t="str">
        <f>IF(I786="","",IF(A786&gt;=Paskola_SK!$D$7*p,"",A786+1))</f>
        <v/>
      </c>
      <c r="B787" s="83" t="str">
        <f>IF(A787="","",IF(p=52,B786+7,IF(p=26,B786+14,IF(p=24,IF(MOD(A787,2)=0,EDATE(Paskola_SK!$D$8,A787/2),B786+14),IF(DAY(DATE(YEAR(Paskola_SK!$D$8),MONTH(Paskola_SK!$D$8)+(A787-1)*(12/p),DAY(Paskola_SK!$D$8)))&lt;&gt;DAY(Paskola_SK!$D$8),DATE(YEAR(Paskola_SK!$D$8),MONTH(Paskola_SK!$D$8)+A787*(12/p)+1,0),DATE(YEAR(Paskola_SK!$D$8),MONTH(Paskola_SK!$D$8)+A787*(12/p),DAY(Paskola_SK!$D$8)))))))</f>
        <v/>
      </c>
      <c r="C787" s="82" t="str">
        <f t="shared" si="36"/>
        <v/>
      </c>
      <c r="D787" s="82" t="str">
        <f t="shared" si="37"/>
        <v/>
      </c>
      <c r="E787" s="82" t="str">
        <f>IF(A787="","",A+SUM($D$2:D786))</f>
        <v/>
      </c>
      <c r="F787" s="82" t="str">
        <f>IF(A787="","",SUM(D$1:D787)+PV)</f>
        <v/>
      </c>
      <c r="G787" s="82" t="str">
        <f>IF(A787="","",IF(Paskola_SK!$D$9=Paskola_VP!$A$10,I786*( (1+rate)^(B787-B786)-1 ),I786*rate))</f>
        <v/>
      </c>
      <c r="H787" s="82" t="str">
        <f>IF(D787="","",SUM(G$1:G787))</f>
        <v/>
      </c>
      <c r="I787" s="82" t="str">
        <f t="shared" si="38"/>
        <v/>
      </c>
    </row>
    <row r="788" spans="1:9" x14ac:dyDescent="0.25">
      <c r="A788" s="84" t="str">
        <f>IF(I787="","",IF(A787&gt;=Paskola_SK!$D$7*p,"",A787+1))</f>
        <v/>
      </c>
      <c r="B788" s="83" t="str">
        <f>IF(A788="","",IF(p=52,B787+7,IF(p=26,B787+14,IF(p=24,IF(MOD(A788,2)=0,EDATE(Paskola_SK!$D$8,A788/2),B787+14),IF(DAY(DATE(YEAR(Paskola_SK!$D$8),MONTH(Paskola_SK!$D$8)+(A788-1)*(12/p),DAY(Paskola_SK!$D$8)))&lt;&gt;DAY(Paskola_SK!$D$8),DATE(YEAR(Paskola_SK!$D$8),MONTH(Paskola_SK!$D$8)+A788*(12/p)+1,0),DATE(YEAR(Paskola_SK!$D$8),MONTH(Paskola_SK!$D$8)+A788*(12/p),DAY(Paskola_SK!$D$8)))))))</f>
        <v/>
      </c>
      <c r="C788" s="82" t="str">
        <f t="shared" si="36"/>
        <v/>
      </c>
      <c r="D788" s="82" t="str">
        <f t="shared" si="37"/>
        <v/>
      </c>
      <c r="E788" s="82" t="str">
        <f>IF(A788="","",A+SUM($D$2:D787))</f>
        <v/>
      </c>
      <c r="F788" s="82" t="str">
        <f>IF(A788="","",SUM(D$1:D788)+PV)</f>
        <v/>
      </c>
      <c r="G788" s="82" t="str">
        <f>IF(A788="","",IF(Paskola_SK!$D$9=Paskola_VP!$A$10,I787*( (1+rate)^(B788-B787)-1 ),I787*rate))</f>
        <v/>
      </c>
      <c r="H788" s="82" t="str">
        <f>IF(D788="","",SUM(G$1:G788))</f>
        <v/>
      </c>
      <c r="I788" s="82" t="str">
        <f t="shared" si="38"/>
        <v/>
      </c>
    </row>
    <row r="789" spans="1:9" x14ac:dyDescent="0.25">
      <c r="A789" s="84" t="str">
        <f>IF(I788="","",IF(A788&gt;=Paskola_SK!$D$7*p,"",A788+1))</f>
        <v/>
      </c>
      <c r="B789" s="83" t="str">
        <f>IF(A789="","",IF(p=52,B788+7,IF(p=26,B788+14,IF(p=24,IF(MOD(A789,2)=0,EDATE(Paskola_SK!$D$8,A789/2),B788+14),IF(DAY(DATE(YEAR(Paskola_SK!$D$8),MONTH(Paskola_SK!$D$8)+(A789-1)*(12/p),DAY(Paskola_SK!$D$8)))&lt;&gt;DAY(Paskola_SK!$D$8),DATE(YEAR(Paskola_SK!$D$8),MONTH(Paskola_SK!$D$8)+A789*(12/p)+1,0),DATE(YEAR(Paskola_SK!$D$8),MONTH(Paskola_SK!$D$8)+A789*(12/p),DAY(Paskola_SK!$D$8)))))))</f>
        <v/>
      </c>
      <c r="C789" s="82" t="str">
        <f t="shared" si="36"/>
        <v/>
      </c>
      <c r="D789" s="82" t="str">
        <f t="shared" si="37"/>
        <v/>
      </c>
      <c r="E789" s="82" t="str">
        <f>IF(A789="","",A+SUM($D$2:D788))</f>
        <v/>
      </c>
      <c r="F789" s="82" t="str">
        <f>IF(A789="","",SUM(D$1:D789)+PV)</f>
        <v/>
      </c>
      <c r="G789" s="82" t="str">
        <f>IF(A789="","",IF(Paskola_SK!$D$9=Paskola_VP!$A$10,I788*( (1+rate)^(B789-B788)-1 ),I788*rate))</f>
        <v/>
      </c>
      <c r="H789" s="82" t="str">
        <f>IF(D789="","",SUM(G$1:G789))</f>
        <v/>
      </c>
      <c r="I789" s="82" t="str">
        <f t="shared" si="38"/>
        <v/>
      </c>
    </row>
    <row r="790" spans="1:9" x14ac:dyDescent="0.25">
      <c r="A790" s="84" t="str">
        <f>IF(I789="","",IF(A789&gt;=Paskola_SK!$D$7*p,"",A789+1))</f>
        <v/>
      </c>
      <c r="B790" s="83" t="str">
        <f>IF(A790="","",IF(p=52,B789+7,IF(p=26,B789+14,IF(p=24,IF(MOD(A790,2)=0,EDATE(Paskola_SK!$D$8,A790/2),B789+14),IF(DAY(DATE(YEAR(Paskola_SK!$D$8),MONTH(Paskola_SK!$D$8)+(A790-1)*(12/p),DAY(Paskola_SK!$D$8)))&lt;&gt;DAY(Paskola_SK!$D$8),DATE(YEAR(Paskola_SK!$D$8),MONTH(Paskola_SK!$D$8)+A790*(12/p)+1,0),DATE(YEAR(Paskola_SK!$D$8),MONTH(Paskola_SK!$D$8)+A790*(12/p),DAY(Paskola_SK!$D$8)))))))</f>
        <v/>
      </c>
      <c r="C790" s="82" t="str">
        <f t="shared" si="36"/>
        <v/>
      </c>
      <c r="D790" s="82" t="str">
        <f t="shared" si="37"/>
        <v/>
      </c>
      <c r="E790" s="82" t="str">
        <f>IF(A790="","",A+SUM($D$2:D789))</f>
        <v/>
      </c>
      <c r="F790" s="82" t="str">
        <f>IF(A790="","",SUM(D$1:D790)+PV)</f>
        <v/>
      </c>
      <c r="G790" s="82" t="str">
        <f>IF(A790="","",IF(Paskola_SK!$D$9=Paskola_VP!$A$10,I789*( (1+rate)^(B790-B789)-1 ),I789*rate))</f>
        <v/>
      </c>
      <c r="H790" s="82" t="str">
        <f>IF(D790="","",SUM(G$1:G790))</f>
        <v/>
      </c>
      <c r="I790" s="82" t="str">
        <f t="shared" si="38"/>
        <v/>
      </c>
    </row>
    <row r="791" spans="1:9" x14ac:dyDescent="0.25">
      <c r="A791" s="84" t="str">
        <f>IF(I790="","",IF(A790&gt;=Paskola_SK!$D$7*p,"",A790+1))</f>
        <v/>
      </c>
      <c r="B791" s="83" t="str">
        <f>IF(A791="","",IF(p=52,B790+7,IF(p=26,B790+14,IF(p=24,IF(MOD(A791,2)=0,EDATE(Paskola_SK!$D$8,A791/2),B790+14),IF(DAY(DATE(YEAR(Paskola_SK!$D$8),MONTH(Paskola_SK!$D$8)+(A791-1)*(12/p),DAY(Paskola_SK!$D$8)))&lt;&gt;DAY(Paskola_SK!$D$8),DATE(YEAR(Paskola_SK!$D$8),MONTH(Paskola_SK!$D$8)+A791*(12/p)+1,0),DATE(YEAR(Paskola_SK!$D$8),MONTH(Paskola_SK!$D$8)+A791*(12/p),DAY(Paskola_SK!$D$8)))))))</f>
        <v/>
      </c>
      <c r="C791" s="82" t="str">
        <f t="shared" si="36"/>
        <v/>
      </c>
      <c r="D791" s="82" t="str">
        <f t="shared" si="37"/>
        <v/>
      </c>
      <c r="E791" s="82" t="str">
        <f>IF(A791="","",A+SUM($D$2:D790))</f>
        <v/>
      </c>
      <c r="F791" s="82" t="str">
        <f>IF(A791="","",SUM(D$1:D791)+PV)</f>
        <v/>
      </c>
      <c r="G791" s="82" t="str">
        <f>IF(A791="","",IF(Paskola_SK!$D$9=Paskola_VP!$A$10,I790*( (1+rate)^(B791-B790)-1 ),I790*rate))</f>
        <v/>
      </c>
      <c r="H791" s="82" t="str">
        <f>IF(D791="","",SUM(G$1:G791))</f>
        <v/>
      </c>
      <c r="I791" s="82" t="str">
        <f t="shared" si="38"/>
        <v/>
      </c>
    </row>
    <row r="792" spans="1:9" x14ac:dyDescent="0.25">
      <c r="A792" s="84" t="str">
        <f>IF(I791="","",IF(A791&gt;=Paskola_SK!$D$7*p,"",A791+1))</f>
        <v/>
      </c>
      <c r="B792" s="83" t="str">
        <f>IF(A792="","",IF(p=52,B791+7,IF(p=26,B791+14,IF(p=24,IF(MOD(A792,2)=0,EDATE(Paskola_SK!$D$8,A792/2),B791+14),IF(DAY(DATE(YEAR(Paskola_SK!$D$8),MONTH(Paskola_SK!$D$8)+(A792-1)*(12/p),DAY(Paskola_SK!$D$8)))&lt;&gt;DAY(Paskola_SK!$D$8),DATE(YEAR(Paskola_SK!$D$8),MONTH(Paskola_SK!$D$8)+A792*(12/p)+1,0),DATE(YEAR(Paskola_SK!$D$8),MONTH(Paskola_SK!$D$8)+A792*(12/p),DAY(Paskola_SK!$D$8)))))))</f>
        <v/>
      </c>
      <c r="C792" s="82" t="str">
        <f t="shared" si="36"/>
        <v/>
      </c>
      <c r="D792" s="82" t="str">
        <f t="shared" si="37"/>
        <v/>
      </c>
      <c r="E792" s="82" t="str">
        <f>IF(A792="","",A+SUM($D$2:D791))</f>
        <v/>
      </c>
      <c r="F792" s="82" t="str">
        <f>IF(A792="","",SUM(D$1:D792)+PV)</f>
        <v/>
      </c>
      <c r="G792" s="82" t="str">
        <f>IF(A792="","",IF(Paskola_SK!$D$9=Paskola_VP!$A$10,I791*( (1+rate)^(B792-B791)-1 ),I791*rate))</f>
        <v/>
      </c>
      <c r="H792" s="82" t="str">
        <f>IF(D792="","",SUM(G$1:G792))</f>
        <v/>
      </c>
      <c r="I792" s="82" t="str">
        <f t="shared" si="38"/>
        <v/>
      </c>
    </row>
    <row r="793" spans="1:9" x14ac:dyDescent="0.25">
      <c r="A793" s="84" t="str">
        <f>IF(I792="","",IF(A792&gt;=Paskola_SK!$D$7*p,"",A792+1))</f>
        <v/>
      </c>
      <c r="B793" s="83" t="str">
        <f>IF(A793="","",IF(p=52,B792+7,IF(p=26,B792+14,IF(p=24,IF(MOD(A793,2)=0,EDATE(Paskola_SK!$D$8,A793/2),B792+14),IF(DAY(DATE(YEAR(Paskola_SK!$D$8),MONTH(Paskola_SK!$D$8)+(A793-1)*(12/p),DAY(Paskola_SK!$D$8)))&lt;&gt;DAY(Paskola_SK!$D$8),DATE(YEAR(Paskola_SK!$D$8),MONTH(Paskola_SK!$D$8)+A793*(12/p)+1,0),DATE(YEAR(Paskola_SK!$D$8),MONTH(Paskola_SK!$D$8)+A793*(12/p),DAY(Paskola_SK!$D$8)))))))</f>
        <v/>
      </c>
      <c r="C793" s="82" t="str">
        <f t="shared" si="36"/>
        <v/>
      </c>
      <c r="D793" s="82" t="str">
        <f t="shared" si="37"/>
        <v/>
      </c>
      <c r="E793" s="82" t="str">
        <f>IF(A793="","",A+SUM($D$2:D792))</f>
        <v/>
      </c>
      <c r="F793" s="82" t="str">
        <f>IF(A793="","",SUM(D$1:D793)+PV)</f>
        <v/>
      </c>
      <c r="G793" s="82" t="str">
        <f>IF(A793="","",IF(Paskola_SK!$D$9=Paskola_VP!$A$10,I792*( (1+rate)^(B793-B792)-1 ),I792*rate))</f>
        <v/>
      </c>
      <c r="H793" s="82" t="str">
        <f>IF(D793="","",SUM(G$1:G793))</f>
        <v/>
      </c>
      <c r="I793" s="82" t="str">
        <f t="shared" si="38"/>
        <v/>
      </c>
    </row>
    <row r="794" spans="1:9" x14ac:dyDescent="0.25">
      <c r="A794" s="84" t="str">
        <f>IF(I793="","",IF(A793&gt;=Paskola_SK!$D$7*p,"",A793+1))</f>
        <v/>
      </c>
      <c r="B794" s="83" t="str">
        <f>IF(A794="","",IF(p=52,B793+7,IF(p=26,B793+14,IF(p=24,IF(MOD(A794,2)=0,EDATE(Paskola_SK!$D$8,A794/2),B793+14),IF(DAY(DATE(YEAR(Paskola_SK!$D$8),MONTH(Paskola_SK!$D$8)+(A794-1)*(12/p),DAY(Paskola_SK!$D$8)))&lt;&gt;DAY(Paskola_SK!$D$8),DATE(YEAR(Paskola_SK!$D$8),MONTH(Paskola_SK!$D$8)+A794*(12/p)+1,0),DATE(YEAR(Paskola_SK!$D$8),MONTH(Paskola_SK!$D$8)+A794*(12/p),DAY(Paskola_SK!$D$8)))))))</f>
        <v/>
      </c>
      <c r="C794" s="82" t="str">
        <f t="shared" si="36"/>
        <v/>
      </c>
      <c r="D794" s="82" t="str">
        <f t="shared" si="37"/>
        <v/>
      </c>
      <c r="E794" s="82" t="str">
        <f>IF(A794="","",A+SUM($D$2:D793))</f>
        <v/>
      </c>
      <c r="F794" s="82" t="str">
        <f>IF(A794="","",SUM(D$1:D794)+PV)</f>
        <v/>
      </c>
      <c r="G794" s="82" t="str">
        <f>IF(A794="","",IF(Paskola_SK!$D$9=Paskola_VP!$A$10,I793*( (1+rate)^(B794-B793)-1 ),I793*rate))</f>
        <v/>
      </c>
      <c r="H794" s="82" t="str">
        <f>IF(D794="","",SUM(G$1:G794))</f>
        <v/>
      </c>
      <c r="I794" s="82" t="str">
        <f t="shared" si="38"/>
        <v/>
      </c>
    </row>
    <row r="795" spans="1:9" x14ac:dyDescent="0.25">
      <c r="A795" s="84" t="str">
        <f>IF(I794="","",IF(A794&gt;=Paskola_SK!$D$7*p,"",A794+1))</f>
        <v/>
      </c>
      <c r="B795" s="83" t="str">
        <f>IF(A795="","",IF(p=52,B794+7,IF(p=26,B794+14,IF(p=24,IF(MOD(A795,2)=0,EDATE(Paskola_SK!$D$8,A795/2),B794+14),IF(DAY(DATE(YEAR(Paskola_SK!$D$8),MONTH(Paskola_SK!$D$8)+(A795-1)*(12/p),DAY(Paskola_SK!$D$8)))&lt;&gt;DAY(Paskola_SK!$D$8),DATE(YEAR(Paskola_SK!$D$8),MONTH(Paskola_SK!$D$8)+A795*(12/p)+1,0),DATE(YEAR(Paskola_SK!$D$8),MONTH(Paskola_SK!$D$8)+A795*(12/p),DAY(Paskola_SK!$D$8)))))))</f>
        <v/>
      </c>
      <c r="C795" s="82" t="str">
        <f t="shared" si="36"/>
        <v/>
      </c>
      <c r="D795" s="82" t="str">
        <f t="shared" si="37"/>
        <v/>
      </c>
      <c r="E795" s="82" t="str">
        <f>IF(A795="","",A+SUM($D$2:D794))</f>
        <v/>
      </c>
      <c r="F795" s="82" t="str">
        <f>IF(A795="","",SUM(D$1:D795)+PV)</f>
        <v/>
      </c>
      <c r="G795" s="82" t="str">
        <f>IF(A795="","",IF(Paskola_SK!$D$9=Paskola_VP!$A$10,I794*( (1+rate)^(B795-B794)-1 ),I794*rate))</f>
        <v/>
      </c>
      <c r="H795" s="82" t="str">
        <f>IF(D795="","",SUM(G$1:G795))</f>
        <v/>
      </c>
      <c r="I795" s="82" t="str">
        <f t="shared" si="38"/>
        <v/>
      </c>
    </row>
    <row r="796" spans="1:9" x14ac:dyDescent="0.25">
      <c r="A796" s="84" t="str">
        <f>IF(I795="","",IF(A795&gt;=Paskola_SK!$D$7*p,"",A795+1))</f>
        <v/>
      </c>
      <c r="B796" s="83" t="str">
        <f>IF(A796="","",IF(p=52,B795+7,IF(p=26,B795+14,IF(p=24,IF(MOD(A796,2)=0,EDATE(Paskola_SK!$D$8,A796/2),B795+14),IF(DAY(DATE(YEAR(Paskola_SK!$D$8),MONTH(Paskola_SK!$D$8)+(A796-1)*(12/p),DAY(Paskola_SK!$D$8)))&lt;&gt;DAY(Paskola_SK!$D$8),DATE(YEAR(Paskola_SK!$D$8),MONTH(Paskola_SK!$D$8)+A796*(12/p)+1,0),DATE(YEAR(Paskola_SK!$D$8),MONTH(Paskola_SK!$D$8)+A796*(12/p),DAY(Paskola_SK!$D$8)))))))</f>
        <v/>
      </c>
      <c r="C796" s="82" t="str">
        <f t="shared" si="36"/>
        <v/>
      </c>
      <c r="D796" s="82" t="str">
        <f t="shared" si="37"/>
        <v/>
      </c>
      <c r="E796" s="82" t="str">
        <f>IF(A796="","",A+SUM($D$2:D795))</f>
        <v/>
      </c>
      <c r="F796" s="82" t="str">
        <f>IF(A796="","",SUM(D$1:D796)+PV)</f>
        <v/>
      </c>
      <c r="G796" s="82" t="str">
        <f>IF(A796="","",IF(Paskola_SK!$D$9=Paskola_VP!$A$10,I795*( (1+rate)^(B796-B795)-1 ),I795*rate))</f>
        <v/>
      </c>
      <c r="H796" s="82" t="str">
        <f>IF(D796="","",SUM(G$1:G796))</f>
        <v/>
      </c>
      <c r="I796" s="82" t="str">
        <f t="shared" si="38"/>
        <v/>
      </c>
    </row>
    <row r="797" spans="1:9" x14ac:dyDescent="0.25">
      <c r="A797" s="84" t="str">
        <f>IF(I796="","",IF(A796&gt;=Paskola_SK!$D$7*p,"",A796+1))</f>
        <v/>
      </c>
      <c r="B797" s="83" t="str">
        <f>IF(A797="","",IF(p=52,B796+7,IF(p=26,B796+14,IF(p=24,IF(MOD(A797,2)=0,EDATE(Paskola_SK!$D$8,A797/2),B796+14),IF(DAY(DATE(YEAR(Paskola_SK!$D$8),MONTH(Paskola_SK!$D$8)+(A797-1)*(12/p),DAY(Paskola_SK!$D$8)))&lt;&gt;DAY(Paskola_SK!$D$8),DATE(YEAR(Paskola_SK!$D$8),MONTH(Paskola_SK!$D$8)+A797*(12/p)+1,0),DATE(YEAR(Paskola_SK!$D$8),MONTH(Paskola_SK!$D$8)+A797*(12/p),DAY(Paskola_SK!$D$8)))))))</f>
        <v/>
      </c>
      <c r="C797" s="82" t="str">
        <f t="shared" si="36"/>
        <v/>
      </c>
      <c r="D797" s="82" t="str">
        <f t="shared" si="37"/>
        <v/>
      </c>
      <c r="E797" s="82" t="str">
        <f>IF(A797="","",A+SUM($D$2:D796))</f>
        <v/>
      </c>
      <c r="F797" s="82" t="str">
        <f>IF(A797="","",SUM(D$1:D797)+PV)</f>
        <v/>
      </c>
      <c r="G797" s="82" t="str">
        <f>IF(A797="","",IF(Paskola_SK!$D$9=Paskola_VP!$A$10,I796*( (1+rate)^(B797-B796)-1 ),I796*rate))</f>
        <v/>
      </c>
      <c r="H797" s="82" t="str">
        <f>IF(D797="","",SUM(G$1:G797))</f>
        <v/>
      </c>
      <c r="I797" s="82" t="str">
        <f t="shared" si="38"/>
        <v/>
      </c>
    </row>
    <row r="798" spans="1:9" x14ac:dyDescent="0.25">
      <c r="A798" s="84" t="str">
        <f>IF(I797="","",IF(A797&gt;=Paskola_SK!$D$7*p,"",A797+1))</f>
        <v/>
      </c>
      <c r="B798" s="83" t="str">
        <f>IF(A798="","",IF(p=52,B797+7,IF(p=26,B797+14,IF(p=24,IF(MOD(A798,2)=0,EDATE(Paskola_SK!$D$8,A798/2),B797+14),IF(DAY(DATE(YEAR(Paskola_SK!$D$8),MONTH(Paskola_SK!$D$8)+(A798-1)*(12/p),DAY(Paskola_SK!$D$8)))&lt;&gt;DAY(Paskola_SK!$D$8),DATE(YEAR(Paskola_SK!$D$8),MONTH(Paskola_SK!$D$8)+A798*(12/p)+1,0),DATE(YEAR(Paskola_SK!$D$8),MONTH(Paskola_SK!$D$8)+A798*(12/p),DAY(Paskola_SK!$D$8)))))))</f>
        <v/>
      </c>
      <c r="C798" s="82" t="str">
        <f t="shared" si="36"/>
        <v/>
      </c>
      <c r="D798" s="82" t="str">
        <f t="shared" si="37"/>
        <v/>
      </c>
      <c r="E798" s="82" t="str">
        <f>IF(A798="","",A+SUM($D$2:D797))</f>
        <v/>
      </c>
      <c r="F798" s="82" t="str">
        <f>IF(A798="","",SUM(D$1:D798)+PV)</f>
        <v/>
      </c>
      <c r="G798" s="82" t="str">
        <f>IF(A798="","",IF(Paskola_SK!$D$9=Paskola_VP!$A$10,I797*( (1+rate)^(B798-B797)-1 ),I797*rate))</f>
        <v/>
      </c>
      <c r="H798" s="82" t="str">
        <f>IF(D798="","",SUM(G$1:G798))</f>
        <v/>
      </c>
      <c r="I798" s="82" t="str">
        <f t="shared" si="38"/>
        <v/>
      </c>
    </row>
    <row r="799" spans="1:9" x14ac:dyDescent="0.25">
      <c r="A799" s="84" t="str">
        <f>IF(I798="","",IF(A798&gt;=Paskola_SK!$D$7*p,"",A798+1))</f>
        <v/>
      </c>
      <c r="B799" s="83" t="str">
        <f>IF(A799="","",IF(p=52,B798+7,IF(p=26,B798+14,IF(p=24,IF(MOD(A799,2)=0,EDATE(Paskola_SK!$D$8,A799/2),B798+14),IF(DAY(DATE(YEAR(Paskola_SK!$D$8),MONTH(Paskola_SK!$D$8)+(A799-1)*(12/p),DAY(Paskola_SK!$D$8)))&lt;&gt;DAY(Paskola_SK!$D$8),DATE(YEAR(Paskola_SK!$D$8),MONTH(Paskola_SK!$D$8)+A799*(12/p)+1,0),DATE(YEAR(Paskola_SK!$D$8),MONTH(Paskola_SK!$D$8)+A799*(12/p),DAY(Paskola_SK!$D$8)))))))</f>
        <v/>
      </c>
      <c r="C799" s="82" t="str">
        <f t="shared" si="36"/>
        <v/>
      </c>
      <c r="D799" s="82" t="str">
        <f t="shared" si="37"/>
        <v/>
      </c>
      <c r="E799" s="82" t="str">
        <f>IF(A799="","",A+SUM($D$2:D798))</f>
        <v/>
      </c>
      <c r="F799" s="82" t="str">
        <f>IF(A799="","",SUM(D$1:D799)+PV)</f>
        <v/>
      </c>
      <c r="G799" s="82" t="str">
        <f>IF(A799="","",IF(Paskola_SK!$D$9=Paskola_VP!$A$10,I798*( (1+rate)^(B799-B798)-1 ),I798*rate))</f>
        <v/>
      </c>
      <c r="H799" s="82" t="str">
        <f>IF(D799="","",SUM(G$1:G799))</f>
        <v/>
      </c>
      <c r="I799" s="82" t="str">
        <f t="shared" si="38"/>
        <v/>
      </c>
    </row>
    <row r="800" spans="1:9" x14ac:dyDescent="0.25">
      <c r="A800" s="84" t="str">
        <f>IF(I799="","",IF(A799&gt;=Paskola_SK!$D$7*p,"",A799+1))</f>
        <v/>
      </c>
      <c r="B800" s="83" t="str">
        <f>IF(A800="","",IF(p=52,B799+7,IF(p=26,B799+14,IF(p=24,IF(MOD(A800,2)=0,EDATE(Paskola_SK!$D$8,A800/2),B799+14),IF(DAY(DATE(YEAR(Paskola_SK!$D$8),MONTH(Paskola_SK!$D$8)+(A800-1)*(12/p),DAY(Paskola_SK!$D$8)))&lt;&gt;DAY(Paskola_SK!$D$8),DATE(YEAR(Paskola_SK!$D$8),MONTH(Paskola_SK!$D$8)+A800*(12/p)+1,0),DATE(YEAR(Paskola_SK!$D$8),MONTH(Paskola_SK!$D$8)+A800*(12/p),DAY(Paskola_SK!$D$8)))))))</f>
        <v/>
      </c>
      <c r="C800" s="82" t="str">
        <f t="shared" si="36"/>
        <v/>
      </c>
      <c r="D800" s="82" t="str">
        <f t="shared" si="37"/>
        <v/>
      </c>
      <c r="E800" s="82" t="str">
        <f>IF(A800="","",A+SUM($D$2:D799))</f>
        <v/>
      </c>
      <c r="F800" s="82" t="str">
        <f>IF(A800="","",SUM(D$1:D800)+PV)</f>
        <v/>
      </c>
      <c r="G800" s="82" t="str">
        <f>IF(A800="","",IF(Paskola_SK!$D$9=Paskola_VP!$A$10,I799*( (1+rate)^(B800-B799)-1 ),I799*rate))</f>
        <v/>
      </c>
      <c r="H800" s="82" t="str">
        <f>IF(D800="","",SUM(G$1:G800))</f>
        <v/>
      </c>
      <c r="I800" s="82" t="str">
        <f t="shared" si="38"/>
        <v/>
      </c>
    </row>
    <row r="801" spans="1:9" x14ac:dyDescent="0.25">
      <c r="A801" s="84" t="str">
        <f>IF(I800="","",IF(A800&gt;=Paskola_SK!$D$7*p,"",A800+1))</f>
        <v/>
      </c>
      <c r="B801" s="83" t="str">
        <f>IF(A801="","",IF(p=52,B800+7,IF(p=26,B800+14,IF(p=24,IF(MOD(A801,2)=0,EDATE(Paskola_SK!$D$8,A801/2),B800+14),IF(DAY(DATE(YEAR(Paskola_SK!$D$8),MONTH(Paskola_SK!$D$8)+(A801-1)*(12/p),DAY(Paskola_SK!$D$8)))&lt;&gt;DAY(Paskola_SK!$D$8),DATE(YEAR(Paskola_SK!$D$8),MONTH(Paskola_SK!$D$8)+A801*(12/p)+1,0),DATE(YEAR(Paskola_SK!$D$8),MONTH(Paskola_SK!$D$8)+A801*(12/p),DAY(Paskola_SK!$D$8)))))))</f>
        <v/>
      </c>
      <c r="C801" s="82" t="str">
        <f t="shared" si="36"/>
        <v/>
      </c>
      <c r="D801" s="82" t="str">
        <f t="shared" si="37"/>
        <v/>
      </c>
      <c r="E801" s="82" t="str">
        <f>IF(A801="","",A+SUM($D$2:D800))</f>
        <v/>
      </c>
      <c r="F801" s="82" t="str">
        <f>IF(A801="","",SUM(D$1:D801)+PV)</f>
        <v/>
      </c>
      <c r="G801" s="82" t="str">
        <f>IF(A801="","",IF(Paskola_SK!$D$9=Paskola_VP!$A$10,I800*( (1+rate)^(B801-B800)-1 ),I800*rate))</f>
        <v/>
      </c>
      <c r="H801" s="82" t="str">
        <f>IF(D801="","",SUM(G$1:G801))</f>
        <v/>
      </c>
      <c r="I801" s="82" t="str">
        <f t="shared" si="38"/>
        <v/>
      </c>
    </row>
    <row r="802" spans="1:9" x14ac:dyDescent="0.25">
      <c r="A802" s="84" t="str">
        <f>IF(I801="","",IF(A801&gt;=Paskola_SK!$D$7*p,"",A801+1))</f>
        <v/>
      </c>
      <c r="B802" s="83" t="str">
        <f>IF(A802="","",IF(p=52,B801+7,IF(p=26,B801+14,IF(p=24,IF(MOD(A802,2)=0,EDATE(Paskola_SK!$D$8,A802/2),B801+14),IF(DAY(DATE(YEAR(Paskola_SK!$D$8),MONTH(Paskola_SK!$D$8)+(A802-1)*(12/p),DAY(Paskola_SK!$D$8)))&lt;&gt;DAY(Paskola_SK!$D$8),DATE(YEAR(Paskola_SK!$D$8),MONTH(Paskola_SK!$D$8)+A802*(12/p)+1,0),DATE(YEAR(Paskola_SK!$D$8),MONTH(Paskola_SK!$D$8)+A802*(12/p),DAY(Paskola_SK!$D$8)))))))</f>
        <v/>
      </c>
      <c r="C802" s="82" t="str">
        <f t="shared" si="36"/>
        <v/>
      </c>
      <c r="D802" s="82" t="str">
        <f t="shared" si="37"/>
        <v/>
      </c>
      <c r="E802" s="82" t="str">
        <f>IF(A802="","",A+SUM($D$2:D801))</f>
        <v/>
      </c>
      <c r="F802" s="82" t="str">
        <f>IF(A802="","",SUM(D$1:D802)+PV)</f>
        <v/>
      </c>
      <c r="G802" s="82" t="str">
        <f>IF(A802="","",IF(Paskola_SK!$D$9=Paskola_VP!$A$10,I801*( (1+rate)^(B802-B801)-1 ),I801*rate))</f>
        <v/>
      </c>
      <c r="H802" s="82" t="str">
        <f>IF(D802="","",SUM(G$1:G802))</f>
        <v/>
      </c>
      <c r="I802" s="82" t="str">
        <f t="shared" si="38"/>
        <v/>
      </c>
    </row>
    <row r="803" spans="1:9" x14ac:dyDescent="0.25">
      <c r="A803" s="84" t="str">
        <f>IF(I802="","",IF(A802&gt;=Paskola_SK!$D$7*p,"",A802+1))</f>
        <v/>
      </c>
      <c r="B803" s="83" t="str">
        <f>IF(A803="","",IF(p=52,B802+7,IF(p=26,B802+14,IF(p=24,IF(MOD(A803,2)=0,EDATE(Paskola_SK!$D$8,A803/2),B802+14),IF(DAY(DATE(YEAR(Paskola_SK!$D$8),MONTH(Paskola_SK!$D$8)+(A803-1)*(12/p),DAY(Paskola_SK!$D$8)))&lt;&gt;DAY(Paskola_SK!$D$8),DATE(YEAR(Paskola_SK!$D$8),MONTH(Paskola_SK!$D$8)+A803*(12/p)+1,0),DATE(YEAR(Paskola_SK!$D$8),MONTH(Paskola_SK!$D$8)+A803*(12/p),DAY(Paskola_SK!$D$8)))))))</f>
        <v/>
      </c>
      <c r="C803" s="82" t="str">
        <f t="shared" si="36"/>
        <v/>
      </c>
      <c r="D803" s="82" t="str">
        <f t="shared" si="37"/>
        <v/>
      </c>
      <c r="E803" s="82" t="str">
        <f>IF(A803="","",A+SUM($D$2:D802))</f>
        <v/>
      </c>
      <c r="F803" s="82" t="str">
        <f>IF(A803="","",SUM(D$1:D803)+PV)</f>
        <v/>
      </c>
      <c r="G803" s="82" t="str">
        <f>IF(A803="","",IF(Paskola_SK!$D$9=Paskola_VP!$A$10,I802*( (1+rate)^(B803-B802)-1 ),I802*rate))</f>
        <v/>
      </c>
      <c r="H803" s="82" t="str">
        <f>IF(D803="","",SUM(G$1:G803))</f>
        <v/>
      </c>
      <c r="I803" s="82" t="str">
        <f t="shared" si="38"/>
        <v/>
      </c>
    </row>
    <row r="804" spans="1:9" x14ac:dyDescent="0.25">
      <c r="A804" s="84" t="str">
        <f>IF(I803="","",IF(A803&gt;=Paskola_SK!$D$7*p,"",A803+1))</f>
        <v/>
      </c>
      <c r="B804" s="83" t="str">
        <f>IF(A804="","",IF(p=52,B803+7,IF(p=26,B803+14,IF(p=24,IF(MOD(A804,2)=0,EDATE(Paskola_SK!$D$8,A804/2),B803+14),IF(DAY(DATE(YEAR(Paskola_SK!$D$8),MONTH(Paskola_SK!$D$8)+(A804-1)*(12/p),DAY(Paskola_SK!$D$8)))&lt;&gt;DAY(Paskola_SK!$D$8),DATE(YEAR(Paskola_SK!$D$8),MONTH(Paskola_SK!$D$8)+A804*(12/p)+1,0),DATE(YEAR(Paskola_SK!$D$8),MONTH(Paskola_SK!$D$8)+A804*(12/p),DAY(Paskola_SK!$D$8)))))))</f>
        <v/>
      </c>
      <c r="C804" s="82" t="str">
        <f t="shared" si="36"/>
        <v/>
      </c>
      <c r="D804" s="82" t="str">
        <f t="shared" si="37"/>
        <v/>
      </c>
      <c r="E804" s="82" t="str">
        <f>IF(A804="","",A+SUM($D$2:D803))</f>
        <v/>
      </c>
      <c r="F804" s="82" t="str">
        <f>IF(A804="","",SUM(D$1:D804)+PV)</f>
        <v/>
      </c>
      <c r="G804" s="82" t="str">
        <f>IF(A804="","",IF(Paskola_SK!$D$9=Paskola_VP!$A$10,I803*( (1+rate)^(B804-B803)-1 ),I803*rate))</f>
        <v/>
      </c>
      <c r="H804" s="82" t="str">
        <f>IF(D804="","",SUM(G$1:G804))</f>
        <v/>
      </c>
      <c r="I804" s="82" t="str">
        <f t="shared" si="38"/>
        <v/>
      </c>
    </row>
    <row r="805" spans="1:9" x14ac:dyDescent="0.25">
      <c r="A805" s="84" t="str">
        <f>IF(I804="","",IF(A804&gt;=Paskola_SK!$D$7*p,"",A804+1))</f>
        <v/>
      </c>
      <c r="B805" s="83" t="str">
        <f>IF(A805="","",IF(p=52,B804+7,IF(p=26,B804+14,IF(p=24,IF(MOD(A805,2)=0,EDATE(Paskola_SK!$D$8,A805/2),B804+14),IF(DAY(DATE(YEAR(Paskola_SK!$D$8),MONTH(Paskola_SK!$D$8)+(A805-1)*(12/p),DAY(Paskola_SK!$D$8)))&lt;&gt;DAY(Paskola_SK!$D$8),DATE(YEAR(Paskola_SK!$D$8),MONTH(Paskola_SK!$D$8)+A805*(12/p)+1,0),DATE(YEAR(Paskola_SK!$D$8),MONTH(Paskola_SK!$D$8)+A805*(12/p),DAY(Paskola_SK!$D$8)))))))</f>
        <v/>
      </c>
      <c r="C805" s="82" t="str">
        <f t="shared" si="36"/>
        <v/>
      </c>
      <c r="D805" s="82" t="str">
        <f t="shared" si="37"/>
        <v/>
      </c>
      <c r="E805" s="82" t="str">
        <f>IF(A805="","",A+SUM($D$2:D804))</f>
        <v/>
      </c>
      <c r="F805" s="82" t="str">
        <f>IF(A805="","",SUM(D$1:D805)+PV)</f>
        <v/>
      </c>
      <c r="G805" s="82" t="str">
        <f>IF(A805="","",IF(Paskola_SK!$D$9=Paskola_VP!$A$10,I804*( (1+rate)^(B805-B804)-1 ),I804*rate))</f>
        <v/>
      </c>
      <c r="H805" s="82" t="str">
        <f>IF(D805="","",SUM(G$1:G805))</f>
        <v/>
      </c>
      <c r="I805" s="82" t="str">
        <f t="shared" si="38"/>
        <v/>
      </c>
    </row>
    <row r="806" spans="1:9" x14ac:dyDescent="0.25">
      <c r="A806" s="84" t="str">
        <f>IF(I805="","",IF(A805&gt;=Paskola_SK!$D$7*p,"",A805+1))</f>
        <v/>
      </c>
      <c r="B806" s="83" t="str">
        <f>IF(A806="","",IF(p=52,B805+7,IF(p=26,B805+14,IF(p=24,IF(MOD(A806,2)=0,EDATE(Paskola_SK!$D$8,A806/2),B805+14),IF(DAY(DATE(YEAR(Paskola_SK!$D$8),MONTH(Paskola_SK!$D$8)+(A806-1)*(12/p),DAY(Paskola_SK!$D$8)))&lt;&gt;DAY(Paskola_SK!$D$8),DATE(YEAR(Paskola_SK!$D$8),MONTH(Paskola_SK!$D$8)+A806*(12/p)+1,0),DATE(YEAR(Paskola_SK!$D$8),MONTH(Paskola_SK!$D$8)+A806*(12/p),DAY(Paskola_SK!$D$8)))))))</f>
        <v/>
      </c>
      <c r="C806" s="82" t="str">
        <f t="shared" si="36"/>
        <v/>
      </c>
      <c r="D806" s="82" t="str">
        <f t="shared" si="37"/>
        <v/>
      </c>
      <c r="E806" s="82" t="str">
        <f>IF(A806="","",A+SUM($D$2:D805))</f>
        <v/>
      </c>
      <c r="F806" s="82" t="str">
        <f>IF(A806="","",SUM(D$1:D806)+PV)</f>
        <v/>
      </c>
      <c r="G806" s="82" t="str">
        <f>IF(A806="","",IF(Paskola_SK!$D$9=Paskola_VP!$A$10,I805*( (1+rate)^(B806-B805)-1 ),I805*rate))</f>
        <v/>
      </c>
      <c r="H806" s="82" t="str">
        <f>IF(D806="","",SUM(G$1:G806))</f>
        <v/>
      </c>
      <c r="I806" s="82" t="str">
        <f t="shared" si="38"/>
        <v/>
      </c>
    </row>
    <row r="807" spans="1:9" x14ac:dyDescent="0.25">
      <c r="A807" s="84" t="str">
        <f>IF(I806="","",IF(A806&gt;=Paskola_SK!$D$7*p,"",A806+1))</f>
        <v/>
      </c>
      <c r="B807" s="83" t="str">
        <f>IF(A807="","",IF(p=52,B806+7,IF(p=26,B806+14,IF(p=24,IF(MOD(A807,2)=0,EDATE(Paskola_SK!$D$8,A807/2),B806+14),IF(DAY(DATE(YEAR(Paskola_SK!$D$8),MONTH(Paskola_SK!$D$8)+(A807-1)*(12/p),DAY(Paskola_SK!$D$8)))&lt;&gt;DAY(Paskola_SK!$D$8),DATE(YEAR(Paskola_SK!$D$8),MONTH(Paskola_SK!$D$8)+A807*(12/p)+1,0),DATE(YEAR(Paskola_SK!$D$8),MONTH(Paskola_SK!$D$8)+A807*(12/p),DAY(Paskola_SK!$D$8)))))))</f>
        <v/>
      </c>
      <c r="C807" s="82" t="str">
        <f t="shared" si="36"/>
        <v/>
      </c>
      <c r="D807" s="82" t="str">
        <f t="shared" si="37"/>
        <v/>
      </c>
      <c r="E807" s="82" t="str">
        <f>IF(A807="","",A+SUM($D$2:D806))</f>
        <v/>
      </c>
      <c r="F807" s="82" t="str">
        <f>IF(A807="","",SUM(D$1:D807)+PV)</f>
        <v/>
      </c>
      <c r="G807" s="82" t="str">
        <f>IF(A807="","",IF(Paskola_SK!$D$9=Paskola_VP!$A$10,I806*( (1+rate)^(B807-B806)-1 ),I806*rate))</f>
        <v/>
      </c>
      <c r="H807" s="82" t="str">
        <f>IF(D807="","",SUM(G$1:G807))</f>
        <v/>
      </c>
      <c r="I807" s="82" t="str">
        <f t="shared" si="38"/>
        <v/>
      </c>
    </row>
    <row r="808" spans="1:9" x14ac:dyDescent="0.25">
      <c r="A808" s="84" t="str">
        <f>IF(I807="","",IF(A807&gt;=Paskola_SK!$D$7*p,"",A807+1))</f>
        <v/>
      </c>
      <c r="B808" s="83" t="str">
        <f>IF(A808="","",IF(p=52,B807+7,IF(p=26,B807+14,IF(p=24,IF(MOD(A808,2)=0,EDATE(Paskola_SK!$D$8,A808/2),B807+14),IF(DAY(DATE(YEAR(Paskola_SK!$D$8),MONTH(Paskola_SK!$D$8)+(A808-1)*(12/p),DAY(Paskola_SK!$D$8)))&lt;&gt;DAY(Paskola_SK!$D$8),DATE(YEAR(Paskola_SK!$D$8),MONTH(Paskola_SK!$D$8)+A808*(12/p)+1,0),DATE(YEAR(Paskola_SK!$D$8),MONTH(Paskola_SK!$D$8)+A808*(12/p),DAY(Paskola_SK!$D$8)))))))</f>
        <v/>
      </c>
      <c r="C808" s="82" t="str">
        <f t="shared" si="36"/>
        <v/>
      </c>
      <c r="D808" s="82" t="str">
        <f t="shared" si="37"/>
        <v/>
      </c>
      <c r="E808" s="82" t="str">
        <f>IF(A808="","",A+SUM($D$2:D807))</f>
        <v/>
      </c>
      <c r="F808" s="82" t="str">
        <f>IF(A808="","",SUM(D$1:D808)+PV)</f>
        <v/>
      </c>
      <c r="G808" s="82" t="str">
        <f>IF(A808="","",IF(Paskola_SK!$D$9=Paskola_VP!$A$10,I807*( (1+rate)^(B808-B807)-1 ),I807*rate))</f>
        <v/>
      </c>
      <c r="H808" s="82" t="str">
        <f>IF(D808="","",SUM(G$1:G808))</f>
        <v/>
      </c>
      <c r="I808" s="82" t="str">
        <f t="shared" si="38"/>
        <v/>
      </c>
    </row>
    <row r="809" spans="1:9" x14ac:dyDescent="0.25">
      <c r="A809" s="84" t="str">
        <f>IF(I808="","",IF(A808&gt;=Paskola_SK!$D$7*p,"",A808+1))</f>
        <v/>
      </c>
      <c r="B809" s="83" t="str">
        <f>IF(A809="","",IF(p=52,B808+7,IF(p=26,B808+14,IF(p=24,IF(MOD(A809,2)=0,EDATE(Paskola_SK!$D$8,A809/2),B808+14),IF(DAY(DATE(YEAR(Paskola_SK!$D$8),MONTH(Paskola_SK!$D$8)+(A809-1)*(12/p),DAY(Paskola_SK!$D$8)))&lt;&gt;DAY(Paskola_SK!$D$8),DATE(YEAR(Paskola_SK!$D$8),MONTH(Paskola_SK!$D$8)+A809*(12/p)+1,0),DATE(YEAR(Paskola_SK!$D$8),MONTH(Paskola_SK!$D$8)+A809*(12/p),DAY(Paskola_SK!$D$8)))))))</f>
        <v/>
      </c>
      <c r="C809" s="82" t="str">
        <f t="shared" si="36"/>
        <v/>
      </c>
      <c r="D809" s="82" t="str">
        <f t="shared" si="37"/>
        <v/>
      </c>
      <c r="E809" s="82" t="str">
        <f>IF(A809="","",A+SUM($D$2:D808))</f>
        <v/>
      </c>
      <c r="F809" s="82" t="str">
        <f>IF(A809="","",SUM(D$1:D809)+PV)</f>
        <v/>
      </c>
      <c r="G809" s="82" t="str">
        <f>IF(A809="","",IF(Paskola_SK!$D$9=Paskola_VP!$A$10,I808*( (1+rate)^(B809-B808)-1 ),I808*rate))</f>
        <v/>
      </c>
      <c r="H809" s="82" t="str">
        <f>IF(D809="","",SUM(G$1:G809))</f>
        <v/>
      </c>
      <c r="I809" s="82" t="str">
        <f t="shared" si="38"/>
        <v/>
      </c>
    </row>
    <row r="810" spans="1:9" x14ac:dyDescent="0.25">
      <c r="A810" s="84" t="str">
        <f>IF(I809="","",IF(A809&gt;=Paskola_SK!$D$7*p,"",A809+1))</f>
        <v/>
      </c>
      <c r="B810" s="83" t="str">
        <f>IF(A810="","",IF(p=52,B809+7,IF(p=26,B809+14,IF(p=24,IF(MOD(A810,2)=0,EDATE(Paskola_SK!$D$8,A810/2),B809+14),IF(DAY(DATE(YEAR(Paskola_SK!$D$8),MONTH(Paskola_SK!$D$8)+(A810-1)*(12/p),DAY(Paskola_SK!$D$8)))&lt;&gt;DAY(Paskola_SK!$D$8),DATE(YEAR(Paskola_SK!$D$8),MONTH(Paskola_SK!$D$8)+A810*(12/p)+1,0),DATE(YEAR(Paskola_SK!$D$8),MONTH(Paskola_SK!$D$8)+A810*(12/p),DAY(Paskola_SK!$D$8)))))))</f>
        <v/>
      </c>
      <c r="C810" s="82" t="str">
        <f t="shared" si="36"/>
        <v/>
      </c>
      <c r="D810" s="82" t="str">
        <f t="shared" si="37"/>
        <v/>
      </c>
      <c r="E810" s="82" t="str">
        <f>IF(A810="","",A+SUM($D$2:D809))</f>
        <v/>
      </c>
      <c r="F810" s="82" t="str">
        <f>IF(A810="","",SUM(D$1:D810)+PV)</f>
        <v/>
      </c>
      <c r="G810" s="82" t="str">
        <f>IF(A810="","",IF(Paskola_SK!$D$9=Paskola_VP!$A$10,I809*( (1+rate)^(B810-B809)-1 ),I809*rate))</f>
        <v/>
      </c>
      <c r="H810" s="82" t="str">
        <f>IF(D810="","",SUM(G$1:G810))</f>
        <v/>
      </c>
      <c r="I810" s="82" t="str">
        <f t="shared" si="38"/>
        <v/>
      </c>
    </row>
    <row r="811" spans="1:9" x14ac:dyDescent="0.25">
      <c r="A811" s="84" t="str">
        <f>IF(I810="","",IF(A810&gt;=Paskola_SK!$D$7*p,"",A810+1))</f>
        <v/>
      </c>
      <c r="B811" s="83" t="str">
        <f>IF(A811="","",IF(p=52,B810+7,IF(p=26,B810+14,IF(p=24,IF(MOD(A811,2)=0,EDATE(Paskola_SK!$D$8,A811/2),B810+14),IF(DAY(DATE(YEAR(Paskola_SK!$D$8),MONTH(Paskola_SK!$D$8)+(A811-1)*(12/p),DAY(Paskola_SK!$D$8)))&lt;&gt;DAY(Paskola_SK!$D$8),DATE(YEAR(Paskola_SK!$D$8),MONTH(Paskola_SK!$D$8)+A811*(12/p)+1,0),DATE(YEAR(Paskola_SK!$D$8),MONTH(Paskola_SK!$D$8)+A811*(12/p),DAY(Paskola_SK!$D$8)))))))</f>
        <v/>
      </c>
      <c r="C811" s="82" t="str">
        <f t="shared" si="36"/>
        <v/>
      </c>
      <c r="D811" s="82" t="str">
        <f t="shared" si="37"/>
        <v/>
      </c>
      <c r="E811" s="82" t="str">
        <f>IF(A811="","",A+SUM($D$2:D810))</f>
        <v/>
      </c>
      <c r="F811" s="82" t="str">
        <f>IF(A811="","",SUM(D$1:D811)+PV)</f>
        <v/>
      </c>
      <c r="G811" s="82" t="str">
        <f>IF(A811="","",IF(Paskola_SK!$D$9=Paskola_VP!$A$10,I810*( (1+rate)^(B811-B810)-1 ),I810*rate))</f>
        <v/>
      </c>
      <c r="H811" s="82" t="str">
        <f>IF(D811="","",SUM(G$1:G811))</f>
        <v/>
      </c>
      <c r="I811" s="82" t="str">
        <f t="shared" si="38"/>
        <v/>
      </c>
    </row>
    <row r="812" spans="1:9" x14ac:dyDescent="0.25">
      <c r="A812" s="84" t="str">
        <f>IF(I811="","",IF(A811&gt;=Paskola_SK!$D$7*p,"",A811+1))</f>
        <v/>
      </c>
      <c r="B812" s="83" t="str">
        <f>IF(A812="","",IF(p=52,B811+7,IF(p=26,B811+14,IF(p=24,IF(MOD(A812,2)=0,EDATE(Paskola_SK!$D$8,A812/2),B811+14),IF(DAY(DATE(YEAR(Paskola_SK!$D$8),MONTH(Paskola_SK!$D$8)+(A812-1)*(12/p),DAY(Paskola_SK!$D$8)))&lt;&gt;DAY(Paskola_SK!$D$8),DATE(YEAR(Paskola_SK!$D$8),MONTH(Paskola_SK!$D$8)+A812*(12/p)+1,0),DATE(YEAR(Paskola_SK!$D$8),MONTH(Paskola_SK!$D$8)+A812*(12/p),DAY(Paskola_SK!$D$8)))))))</f>
        <v/>
      </c>
      <c r="C812" s="82" t="str">
        <f t="shared" si="36"/>
        <v/>
      </c>
      <c r="D812" s="82" t="str">
        <f t="shared" si="37"/>
        <v/>
      </c>
      <c r="E812" s="82" t="str">
        <f>IF(A812="","",A+SUM($D$2:D811))</f>
        <v/>
      </c>
      <c r="F812" s="82" t="str">
        <f>IF(A812="","",SUM(D$1:D812)+PV)</f>
        <v/>
      </c>
      <c r="G812" s="82" t="str">
        <f>IF(A812="","",IF(Paskola_SK!$D$9=Paskola_VP!$A$10,I811*( (1+rate)^(B812-B811)-1 ),I811*rate))</f>
        <v/>
      </c>
      <c r="H812" s="82" t="str">
        <f>IF(D812="","",SUM(G$1:G812))</f>
        <v/>
      </c>
      <c r="I812" s="82" t="str">
        <f t="shared" si="38"/>
        <v/>
      </c>
    </row>
    <row r="813" spans="1:9" x14ac:dyDescent="0.25">
      <c r="A813" s="84" t="str">
        <f>IF(I812="","",IF(A812&gt;=Paskola_SK!$D$7*p,"",A812+1))</f>
        <v/>
      </c>
      <c r="B813" s="83" t="str">
        <f>IF(A813="","",IF(p=52,B812+7,IF(p=26,B812+14,IF(p=24,IF(MOD(A813,2)=0,EDATE(Paskola_SK!$D$8,A813/2),B812+14),IF(DAY(DATE(YEAR(Paskola_SK!$D$8),MONTH(Paskola_SK!$D$8)+(A813-1)*(12/p),DAY(Paskola_SK!$D$8)))&lt;&gt;DAY(Paskola_SK!$D$8),DATE(YEAR(Paskola_SK!$D$8),MONTH(Paskola_SK!$D$8)+A813*(12/p)+1,0),DATE(YEAR(Paskola_SK!$D$8),MONTH(Paskola_SK!$D$8)+A813*(12/p),DAY(Paskola_SK!$D$8)))))))</f>
        <v/>
      </c>
      <c r="C813" s="82" t="str">
        <f t="shared" si="36"/>
        <v/>
      </c>
      <c r="D813" s="82" t="str">
        <f t="shared" si="37"/>
        <v/>
      </c>
      <c r="E813" s="82" t="str">
        <f>IF(A813="","",A+SUM($D$2:D812))</f>
        <v/>
      </c>
      <c r="F813" s="82" t="str">
        <f>IF(A813="","",SUM(D$1:D813)+PV)</f>
        <v/>
      </c>
      <c r="G813" s="82" t="str">
        <f>IF(A813="","",IF(Paskola_SK!$D$9=Paskola_VP!$A$10,I812*( (1+rate)^(B813-B812)-1 ),I812*rate))</f>
        <v/>
      </c>
      <c r="H813" s="82" t="str">
        <f>IF(D813="","",SUM(G$1:G813))</f>
        <v/>
      </c>
      <c r="I813" s="82" t="str">
        <f t="shared" si="38"/>
        <v/>
      </c>
    </row>
    <row r="814" spans="1:9" x14ac:dyDescent="0.25">
      <c r="A814" s="84" t="str">
        <f>IF(I813="","",IF(A813&gt;=Paskola_SK!$D$7*p,"",A813+1))</f>
        <v/>
      </c>
      <c r="B814" s="83" t="str">
        <f>IF(A814="","",IF(p=52,B813+7,IF(p=26,B813+14,IF(p=24,IF(MOD(A814,2)=0,EDATE(Paskola_SK!$D$8,A814/2),B813+14),IF(DAY(DATE(YEAR(Paskola_SK!$D$8),MONTH(Paskola_SK!$D$8)+(A814-1)*(12/p),DAY(Paskola_SK!$D$8)))&lt;&gt;DAY(Paskola_SK!$D$8),DATE(YEAR(Paskola_SK!$D$8),MONTH(Paskola_SK!$D$8)+A814*(12/p)+1,0),DATE(YEAR(Paskola_SK!$D$8),MONTH(Paskola_SK!$D$8)+A814*(12/p),DAY(Paskola_SK!$D$8)))))))</f>
        <v/>
      </c>
      <c r="C814" s="82" t="str">
        <f t="shared" si="36"/>
        <v/>
      </c>
      <c r="D814" s="82" t="str">
        <f t="shared" si="37"/>
        <v/>
      </c>
      <c r="E814" s="82" t="str">
        <f>IF(A814="","",A+SUM($D$2:D813))</f>
        <v/>
      </c>
      <c r="F814" s="82" t="str">
        <f>IF(A814="","",SUM(D$1:D814)+PV)</f>
        <v/>
      </c>
      <c r="G814" s="82" t="str">
        <f>IF(A814="","",IF(Paskola_SK!$D$9=Paskola_VP!$A$10,I813*( (1+rate)^(B814-B813)-1 ),I813*rate))</f>
        <v/>
      </c>
      <c r="H814" s="82" t="str">
        <f>IF(D814="","",SUM(G$1:G814))</f>
        <v/>
      </c>
      <c r="I814" s="82" t="str">
        <f t="shared" si="38"/>
        <v/>
      </c>
    </row>
    <row r="815" spans="1:9" x14ac:dyDescent="0.25">
      <c r="A815" s="84" t="str">
        <f>IF(I814="","",IF(A814&gt;=Paskola_SK!$D$7*p,"",A814+1))</f>
        <v/>
      </c>
      <c r="B815" s="83" t="str">
        <f>IF(A815="","",IF(p=52,B814+7,IF(p=26,B814+14,IF(p=24,IF(MOD(A815,2)=0,EDATE(Paskola_SK!$D$8,A815/2),B814+14),IF(DAY(DATE(YEAR(Paskola_SK!$D$8),MONTH(Paskola_SK!$D$8)+(A815-1)*(12/p),DAY(Paskola_SK!$D$8)))&lt;&gt;DAY(Paskola_SK!$D$8),DATE(YEAR(Paskola_SK!$D$8),MONTH(Paskola_SK!$D$8)+A815*(12/p)+1,0),DATE(YEAR(Paskola_SK!$D$8),MONTH(Paskola_SK!$D$8)+A815*(12/p),DAY(Paskola_SK!$D$8)))))))</f>
        <v/>
      </c>
      <c r="C815" s="82" t="str">
        <f t="shared" si="36"/>
        <v/>
      </c>
      <c r="D815" s="82" t="str">
        <f t="shared" si="37"/>
        <v/>
      </c>
      <c r="E815" s="82" t="str">
        <f>IF(A815="","",A+SUM($D$2:D814))</f>
        <v/>
      </c>
      <c r="F815" s="82" t="str">
        <f>IF(A815="","",SUM(D$1:D815)+PV)</f>
        <v/>
      </c>
      <c r="G815" s="82" t="str">
        <f>IF(A815="","",IF(Paskola_SK!$D$9=Paskola_VP!$A$10,I814*( (1+rate)^(B815-B814)-1 ),I814*rate))</f>
        <v/>
      </c>
      <c r="H815" s="82" t="str">
        <f>IF(D815="","",SUM(G$1:G815))</f>
        <v/>
      </c>
      <c r="I815" s="82" t="str">
        <f t="shared" si="38"/>
        <v/>
      </c>
    </row>
    <row r="816" spans="1:9" x14ac:dyDescent="0.25">
      <c r="A816" s="84" t="str">
        <f>IF(I815="","",IF(A815&gt;=Paskola_SK!$D$7*p,"",A815+1))</f>
        <v/>
      </c>
      <c r="B816" s="83" t="str">
        <f>IF(A816="","",IF(p=52,B815+7,IF(p=26,B815+14,IF(p=24,IF(MOD(A816,2)=0,EDATE(Paskola_SK!$D$8,A816/2),B815+14),IF(DAY(DATE(YEAR(Paskola_SK!$D$8),MONTH(Paskola_SK!$D$8)+(A816-1)*(12/p),DAY(Paskola_SK!$D$8)))&lt;&gt;DAY(Paskola_SK!$D$8),DATE(YEAR(Paskola_SK!$D$8),MONTH(Paskola_SK!$D$8)+A816*(12/p)+1,0),DATE(YEAR(Paskola_SK!$D$8),MONTH(Paskola_SK!$D$8)+A816*(12/p),DAY(Paskola_SK!$D$8)))))))</f>
        <v/>
      </c>
      <c r="C816" s="82" t="str">
        <f t="shared" si="36"/>
        <v/>
      </c>
      <c r="D816" s="82" t="str">
        <f t="shared" si="37"/>
        <v/>
      </c>
      <c r="E816" s="82" t="str">
        <f>IF(A816="","",A+SUM($D$2:D815))</f>
        <v/>
      </c>
      <c r="F816" s="82" t="str">
        <f>IF(A816="","",SUM(D$1:D816)+PV)</f>
        <v/>
      </c>
      <c r="G816" s="82" t="str">
        <f>IF(A816="","",IF(Paskola_SK!$D$9=Paskola_VP!$A$10,I815*( (1+rate)^(B816-B815)-1 ),I815*rate))</f>
        <v/>
      </c>
      <c r="H816" s="82" t="str">
        <f>IF(D816="","",SUM(G$1:G816))</f>
        <v/>
      </c>
      <c r="I816" s="82" t="str">
        <f t="shared" si="38"/>
        <v/>
      </c>
    </row>
    <row r="817" spans="1:9" x14ac:dyDescent="0.25">
      <c r="A817" s="84" t="str">
        <f>IF(I816="","",IF(A816&gt;=Paskola_SK!$D$7*p,"",A816+1))</f>
        <v/>
      </c>
      <c r="B817" s="83" t="str">
        <f>IF(A817="","",IF(p=52,B816+7,IF(p=26,B816+14,IF(p=24,IF(MOD(A817,2)=0,EDATE(Paskola_SK!$D$8,A817/2),B816+14),IF(DAY(DATE(YEAR(Paskola_SK!$D$8),MONTH(Paskola_SK!$D$8)+(A817-1)*(12/p),DAY(Paskola_SK!$D$8)))&lt;&gt;DAY(Paskola_SK!$D$8),DATE(YEAR(Paskola_SK!$D$8),MONTH(Paskola_SK!$D$8)+A817*(12/p)+1,0),DATE(YEAR(Paskola_SK!$D$8),MONTH(Paskola_SK!$D$8)+A817*(12/p),DAY(Paskola_SK!$D$8)))))))</f>
        <v/>
      </c>
      <c r="C817" s="82" t="str">
        <f t="shared" si="36"/>
        <v/>
      </c>
      <c r="D817" s="82" t="str">
        <f t="shared" si="37"/>
        <v/>
      </c>
      <c r="E817" s="82" t="str">
        <f>IF(A817="","",A+SUM($D$2:D816))</f>
        <v/>
      </c>
      <c r="F817" s="82" t="str">
        <f>IF(A817="","",SUM(D$1:D817)+PV)</f>
        <v/>
      </c>
      <c r="G817" s="82" t="str">
        <f>IF(A817="","",IF(Paskola_SK!$D$9=Paskola_VP!$A$10,I816*( (1+rate)^(B817-B816)-1 ),I816*rate))</f>
        <v/>
      </c>
      <c r="H817" s="82" t="str">
        <f>IF(D817="","",SUM(G$1:G817))</f>
        <v/>
      </c>
      <c r="I817" s="82" t="str">
        <f t="shared" si="38"/>
        <v/>
      </c>
    </row>
    <row r="818" spans="1:9" x14ac:dyDescent="0.25">
      <c r="A818" s="84" t="str">
        <f>IF(I817="","",IF(A817&gt;=Paskola_SK!$D$7*p,"",A817+1))</f>
        <v/>
      </c>
      <c r="B818" s="83" t="str">
        <f>IF(A818="","",IF(p=52,B817+7,IF(p=26,B817+14,IF(p=24,IF(MOD(A818,2)=0,EDATE(Paskola_SK!$D$8,A818/2),B817+14),IF(DAY(DATE(YEAR(Paskola_SK!$D$8),MONTH(Paskola_SK!$D$8)+(A818-1)*(12/p),DAY(Paskola_SK!$D$8)))&lt;&gt;DAY(Paskola_SK!$D$8),DATE(YEAR(Paskola_SK!$D$8),MONTH(Paskola_SK!$D$8)+A818*(12/p)+1,0),DATE(YEAR(Paskola_SK!$D$8),MONTH(Paskola_SK!$D$8)+A818*(12/p),DAY(Paskola_SK!$D$8)))))))</f>
        <v/>
      </c>
      <c r="C818" s="82" t="str">
        <f t="shared" si="36"/>
        <v/>
      </c>
      <c r="D818" s="82" t="str">
        <f t="shared" si="37"/>
        <v/>
      </c>
      <c r="E818" s="82" t="str">
        <f>IF(A818="","",A+SUM($D$2:D817))</f>
        <v/>
      </c>
      <c r="F818" s="82" t="str">
        <f>IF(A818="","",SUM(D$1:D818)+PV)</f>
        <v/>
      </c>
      <c r="G818" s="82" t="str">
        <f>IF(A818="","",IF(Paskola_SK!$D$9=Paskola_VP!$A$10,I817*( (1+rate)^(B818-B817)-1 ),I817*rate))</f>
        <v/>
      </c>
      <c r="H818" s="82" t="str">
        <f>IF(D818="","",SUM(G$1:G818))</f>
        <v/>
      </c>
      <c r="I818" s="82" t="str">
        <f t="shared" si="38"/>
        <v/>
      </c>
    </row>
    <row r="819" spans="1:9" x14ac:dyDescent="0.25">
      <c r="A819" s="84" t="str">
        <f>IF(I818="","",IF(A818&gt;=Paskola_SK!$D$7*p,"",A818+1))</f>
        <v/>
      </c>
      <c r="B819" s="83" t="str">
        <f>IF(A819="","",IF(p=52,B818+7,IF(p=26,B818+14,IF(p=24,IF(MOD(A819,2)=0,EDATE(Paskola_SK!$D$8,A819/2),B818+14),IF(DAY(DATE(YEAR(Paskola_SK!$D$8),MONTH(Paskola_SK!$D$8)+(A819-1)*(12/p),DAY(Paskola_SK!$D$8)))&lt;&gt;DAY(Paskola_SK!$D$8),DATE(YEAR(Paskola_SK!$D$8),MONTH(Paskola_SK!$D$8)+A819*(12/p)+1,0),DATE(YEAR(Paskola_SK!$D$8),MONTH(Paskola_SK!$D$8)+A819*(12/p),DAY(Paskola_SK!$D$8)))))))</f>
        <v/>
      </c>
      <c r="C819" s="82" t="str">
        <f t="shared" si="36"/>
        <v/>
      </c>
      <c r="D819" s="82" t="str">
        <f t="shared" si="37"/>
        <v/>
      </c>
      <c r="E819" s="82" t="str">
        <f>IF(A819="","",A+SUM($D$2:D818))</f>
        <v/>
      </c>
      <c r="F819" s="82" t="str">
        <f>IF(A819="","",SUM(D$1:D819)+PV)</f>
        <v/>
      </c>
      <c r="G819" s="82" t="str">
        <f>IF(A819="","",IF(Paskola_SK!$D$9=Paskola_VP!$A$10,I818*( (1+rate)^(B819-B818)-1 ),I818*rate))</f>
        <v/>
      </c>
      <c r="H819" s="82" t="str">
        <f>IF(D819="","",SUM(G$1:G819))</f>
        <v/>
      </c>
      <c r="I819" s="82" t="str">
        <f t="shared" si="38"/>
        <v/>
      </c>
    </row>
    <row r="820" spans="1:9" x14ac:dyDescent="0.25">
      <c r="A820" s="84" t="str">
        <f>IF(I819="","",IF(A819&gt;=Paskola_SK!$D$7*p,"",A819+1))</f>
        <v/>
      </c>
      <c r="B820" s="83" t="str">
        <f>IF(A820="","",IF(p=52,B819+7,IF(p=26,B819+14,IF(p=24,IF(MOD(A820,2)=0,EDATE(Paskola_SK!$D$8,A820/2),B819+14),IF(DAY(DATE(YEAR(Paskola_SK!$D$8),MONTH(Paskola_SK!$D$8)+(A820-1)*(12/p),DAY(Paskola_SK!$D$8)))&lt;&gt;DAY(Paskola_SK!$D$8),DATE(YEAR(Paskola_SK!$D$8),MONTH(Paskola_SK!$D$8)+A820*(12/p)+1,0),DATE(YEAR(Paskola_SK!$D$8),MONTH(Paskola_SK!$D$8)+A820*(12/p),DAY(Paskola_SK!$D$8)))))))</f>
        <v/>
      </c>
      <c r="C820" s="82" t="str">
        <f t="shared" si="36"/>
        <v/>
      </c>
      <c r="D820" s="82" t="str">
        <f t="shared" si="37"/>
        <v/>
      </c>
      <c r="E820" s="82" t="str">
        <f>IF(A820="","",A+SUM($D$2:D819))</f>
        <v/>
      </c>
      <c r="F820" s="82" t="str">
        <f>IF(A820="","",SUM(D$1:D820)+PV)</f>
        <v/>
      </c>
      <c r="G820" s="82" t="str">
        <f>IF(A820="","",IF(Paskola_SK!$D$9=Paskola_VP!$A$10,I819*( (1+rate)^(B820-B819)-1 ),I819*rate))</f>
        <v/>
      </c>
      <c r="H820" s="82" t="str">
        <f>IF(D820="","",SUM(G$1:G820))</f>
        <v/>
      </c>
      <c r="I820" s="82" t="str">
        <f t="shared" si="38"/>
        <v/>
      </c>
    </row>
    <row r="821" spans="1:9" x14ac:dyDescent="0.25">
      <c r="A821" s="84" t="str">
        <f>IF(I820="","",IF(A820&gt;=Paskola_SK!$D$7*p,"",A820+1))</f>
        <v/>
      </c>
      <c r="B821" s="83" t="str">
        <f>IF(A821="","",IF(p=52,B820+7,IF(p=26,B820+14,IF(p=24,IF(MOD(A821,2)=0,EDATE(Paskola_SK!$D$8,A821/2),B820+14),IF(DAY(DATE(YEAR(Paskola_SK!$D$8),MONTH(Paskola_SK!$D$8)+(A821-1)*(12/p),DAY(Paskola_SK!$D$8)))&lt;&gt;DAY(Paskola_SK!$D$8),DATE(YEAR(Paskola_SK!$D$8),MONTH(Paskola_SK!$D$8)+A821*(12/p)+1,0),DATE(YEAR(Paskola_SK!$D$8),MONTH(Paskola_SK!$D$8)+A821*(12/p),DAY(Paskola_SK!$D$8)))))))</f>
        <v/>
      </c>
      <c r="C821" s="82" t="str">
        <f t="shared" si="36"/>
        <v/>
      </c>
      <c r="D821" s="82" t="str">
        <f t="shared" si="37"/>
        <v/>
      </c>
      <c r="E821" s="82" t="str">
        <f>IF(A821="","",A+SUM($D$2:D820))</f>
        <v/>
      </c>
      <c r="F821" s="82" t="str">
        <f>IF(A821="","",SUM(D$1:D821)+PV)</f>
        <v/>
      </c>
      <c r="G821" s="82" t="str">
        <f>IF(A821="","",IF(Paskola_SK!$D$9=Paskola_VP!$A$10,I820*( (1+rate)^(B821-B820)-1 ),I820*rate))</f>
        <v/>
      </c>
      <c r="H821" s="82" t="str">
        <f>IF(D821="","",SUM(G$1:G821))</f>
        <v/>
      </c>
      <c r="I821" s="82" t="str">
        <f t="shared" si="38"/>
        <v/>
      </c>
    </row>
    <row r="822" spans="1:9" x14ac:dyDescent="0.25">
      <c r="A822" s="84" t="str">
        <f>IF(I821="","",IF(A821&gt;=Paskola_SK!$D$7*p,"",A821+1))</f>
        <v/>
      </c>
      <c r="B822" s="83" t="str">
        <f>IF(A822="","",IF(p=52,B821+7,IF(p=26,B821+14,IF(p=24,IF(MOD(A822,2)=0,EDATE(Paskola_SK!$D$8,A822/2),B821+14),IF(DAY(DATE(YEAR(Paskola_SK!$D$8),MONTH(Paskola_SK!$D$8)+(A822-1)*(12/p),DAY(Paskola_SK!$D$8)))&lt;&gt;DAY(Paskola_SK!$D$8),DATE(YEAR(Paskola_SK!$D$8),MONTH(Paskola_SK!$D$8)+A822*(12/p)+1,0),DATE(YEAR(Paskola_SK!$D$8),MONTH(Paskola_SK!$D$8)+A822*(12/p),DAY(Paskola_SK!$D$8)))))))</f>
        <v/>
      </c>
      <c r="C822" s="82" t="str">
        <f t="shared" si="36"/>
        <v/>
      </c>
      <c r="D822" s="82" t="str">
        <f t="shared" si="37"/>
        <v/>
      </c>
      <c r="E822" s="82" t="str">
        <f>IF(A822="","",A+SUM($D$2:D821))</f>
        <v/>
      </c>
      <c r="F822" s="82" t="str">
        <f>IF(A822="","",SUM(D$1:D822)+PV)</f>
        <v/>
      </c>
      <c r="G822" s="82" t="str">
        <f>IF(A822="","",IF(Paskola_SK!$D$9=Paskola_VP!$A$10,I821*( (1+rate)^(B822-B821)-1 ),I821*rate))</f>
        <v/>
      </c>
      <c r="H822" s="82" t="str">
        <f>IF(D822="","",SUM(G$1:G822))</f>
        <v/>
      </c>
      <c r="I822" s="82" t="str">
        <f t="shared" si="38"/>
        <v/>
      </c>
    </row>
    <row r="823" spans="1:9" x14ac:dyDescent="0.25">
      <c r="A823" s="84" t="str">
        <f>IF(I822="","",IF(A822&gt;=Paskola_SK!$D$7*p,"",A822+1))</f>
        <v/>
      </c>
      <c r="B823" s="83" t="str">
        <f>IF(A823="","",IF(p=52,B822+7,IF(p=26,B822+14,IF(p=24,IF(MOD(A823,2)=0,EDATE(Paskola_SK!$D$8,A823/2),B822+14),IF(DAY(DATE(YEAR(Paskola_SK!$D$8),MONTH(Paskola_SK!$D$8)+(A823-1)*(12/p),DAY(Paskola_SK!$D$8)))&lt;&gt;DAY(Paskola_SK!$D$8),DATE(YEAR(Paskola_SK!$D$8),MONTH(Paskola_SK!$D$8)+A823*(12/p)+1,0),DATE(YEAR(Paskola_SK!$D$8),MONTH(Paskola_SK!$D$8)+A823*(12/p),DAY(Paskola_SK!$D$8)))))))</f>
        <v/>
      </c>
      <c r="C823" s="82" t="str">
        <f t="shared" si="36"/>
        <v/>
      </c>
      <c r="D823" s="82" t="str">
        <f t="shared" si="37"/>
        <v/>
      </c>
      <c r="E823" s="82" t="str">
        <f>IF(A823="","",A+SUM($D$2:D822))</f>
        <v/>
      </c>
      <c r="F823" s="82" t="str">
        <f>IF(A823="","",SUM(D$1:D823)+PV)</f>
        <v/>
      </c>
      <c r="G823" s="82" t="str">
        <f>IF(A823="","",IF(Paskola_SK!$D$9=Paskola_VP!$A$10,I822*( (1+rate)^(B823-B822)-1 ),I822*rate))</f>
        <v/>
      </c>
      <c r="H823" s="82" t="str">
        <f>IF(D823="","",SUM(G$1:G823))</f>
        <v/>
      </c>
      <c r="I823" s="82" t="str">
        <f t="shared" si="38"/>
        <v/>
      </c>
    </row>
    <row r="824" spans="1:9" x14ac:dyDescent="0.25">
      <c r="A824" s="84" t="str">
        <f>IF(I823="","",IF(A823&gt;=Paskola_SK!$D$7*p,"",A823+1))</f>
        <v/>
      </c>
      <c r="B824" s="83" t="str">
        <f>IF(A824="","",IF(p=52,B823+7,IF(p=26,B823+14,IF(p=24,IF(MOD(A824,2)=0,EDATE(Paskola_SK!$D$8,A824/2),B823+14),IF(DAY(DATE(YEAR(Paskola_SK!$D$8),MONTH(Paskola_SK!$D$8)+(A824-1)*(12/p),DAY(Paskola_SK!$D$8)))&lt;&gt;DAY(Paskola_SK!$D$8),DATE(YEAR(Paskola_SK!$D$8),MONTH(Paskola_SK!$D$8)+A824*(12/p)+1,0),DATE(YEAR(Paskola_SK!$D$8),MONTH(Paskola_SK!$D$8)+A824*(12/p),DAY(Paskola_SK!$D$8)))))))</f>
        <v/>
      </c>
      <c r="C824" s="82" t="str">
        <f t="shared" si="36"/>
        <v/>
      </c>
      <c r="D824" s="82" t="str">
        <f t="shared" si="37"/>
        <v/>
      </c>
      <c r="E824" s="82" t="str">
        <f>IF(A824="","",A+SUM($D$2:D823))</f>
        <v/>
      </c>
      <c r="F824" s="82" t="str">
        <f>IF(A824="","",SUM(D$1:D824)+PV)</f>
        <v/>
      </c>
      <c r="G824" s="82" t="str">
        <f>IF(A824="","",IF(Paskola_SK!$D$9=Paskola_VP!$A$10,I823*( (1+rate)^(B824-B823)-1 ),I823*rate))</f>
        <v/>
      </c>
      <c r="H824" s="82" t="str">
        <f>IF(D824="","",SUM(G$1:G824))</f>
        <v/>
      </c>
      <c r="I824" s="82" t="str">
        <f t="shared" si="38"/>
        <v/>
      </c>
    </row>
    <row r="825" spans="1:9" x14ac:dyDescent="0.25">
      <c r="A825" s="84" t="str">
        <f>IF(I824="","",IF(A824&gt;=Paskola_SK!$D$7*p,"",A824+1))</f>
        <v/>
      </c>
      <c r="B825" s="83" t="str">
        <f>IF(A825="","",IF(p=52,B824+7,IF(p=26,B824+14,IF(p=24,IF(MOD(A825,2)=0,EDATE(Paskola_SK!$D$8,A825/2),B824+14),IF(DAY(DATE(YEAR(Paskola_SK!$D$8),MONTH(Paskola_SK!$D$8)+(A825-1)*(12/p),DAY(Paskola_SK!$D$8)))&lt;&gt;DAY(Paskola_SK!$D$8),DATE(YEAR(Paskola_SK!$D$8),MONTH(Paskola_SK!$D$8)+A825*(12/p)+1,0),DATE(YEAR(Paskola_SK!$D$8),MONTH(Paskola_SK!$D$8)+A825*(12/p),DAY(Paskola_SK!$D$8)))))))</f>
        <v/>
      </c>
      <c r="C825" s="82" t="str">
        <f t="shared" si="36"/>
        <v/>
      </c>
      <c r="D825" s="82" t="str">
        <f t="shared" si="37"/>
        <v/>
      </c>
      <c r="E825" s="82" t="str">
        <f>IF(A825="","",A+SUM($D$2:D824))</f>
        <v/>
      </c>
      <c r="F825" s="82" t="str">
        <f>IF(A825="","",SUM(D$1:D825)+PV)</f>
        <v/>
      </c>
      <c r="G825" s="82" t="str">
        <f>IF(A825="","",IF(Paskola_SK!$D$9=Paskola_VP!$A$10,I824*( (1+rate)^(B825-B824)-1 ),I824*rate))</f>
        <v/>
      </c>
      <c r="H825" s="82" t="str">
        <f>IF(D825="","",SUM(G$1:G825))</f>
        <v/>
      </c>
      <c r="I825" s="82" t="str">
        <f t="shared" si="38"/>
        <v/>
      </c>
    </row>
    <row r="826" spans="1:9" x14ac:dyDescent="0.25">
      <c r="A826" s="84" t="str">
        <f>IF(I825="","",IF(A825&gt;=Paskola_SK!$D$7*p,"",A825+1))</f>
        <v/>
      </c>
      <c r="B826" s="83" t="str">
        <f>IF(A826="","",IF(p=52,B825+7,IF(p=26,B825+14,IF(p=24,IF(MOD(A826,2)=0,EDATE(Paskola_SK!$D$8,A826/2),B825+14),IF(DAY(DATE(YEAR(Paskola_SK!$D$8),MONTH(Paskola_SK!$D$8)+(A826-1)*(12/p),DAY(Paskola_SK!$D$8)))&lt;&gt;DAY(Paskola_SK!$D$8),DATE(YEAR(Paskola_SK!$D$8),MONTH(Paskola_SK!$D$8)+A826*(12/p)+1,0),DATE(YEAR(Paskola_SK!$D$8),MONTH(Paskola_SK!$D$8)+A826*(12/p),DAY(Paskola_SK!$D$8)))))))</f>
        <v/>
      </c>
      <c r="C826" s="82" t="str">
        <f t="shared" si="36"/>
        <v/>
      </c>
      <c r="D826" s="82" t="str">
        <f t="shared" si="37"/>
        <v/>
      </c>
      <c r="E826" s="82" t="str">
        <f>IF(A826="","",A+SUM($D$2:D825))</f>
        <v/>
      </c>
      <c r="F826" s="82" t="str">
        <f>IF(A826="","",SUM(D$1:D826)+PV)</f>
        <v/>
      </c>
      <c r="G826" s="82" t="str">
        <f>IF(A826="","",IF(Paskola_SK!$D$9=Paskola_VP!$A$10,I825*( (1+rate)^(B826-B825)-1 ),I825*rate))</f>
        <v/>
      </c>
      <c r="H826" s="82" t="str">
        <f>IF(D826="","",SUM(G$1:G826))</f>
        <v/>
      </c>
      <c r="I826" s="82" t="str">
        <f t="shared" si="38"/>
        <v/>
      </c>
    </row>
    <row r="827" spans="1:9" x14ac:dyDescent="0.25">
      <c r="A827" s="84" t="str">
        <f>IF(I826="","",IF(A826&gt;=Paskola_SK!$D$7*p,"",A826+1))</f>
        <v/>
      </c>
      <c r="B827" s="83" t="str">
        <f>IF(A827="","",IF(p=52,B826+7,IF(p=26,B826+14,IF(p=24,IF(MOD(A827,2)=0,EDATE(Paskola_SK!$D$8,A827/2),B826+14),IF(DAY(DATE(YEAR(Paskola_SK!$D$8),MONTH(Paskola_SK!$D$8)+(A827-1)*(12/p),DAY(Paskola_SK!$D$8)))&lt;&gt;DAY(Paskola_SK!$D$8),DATE(YEAR(Paskola_SK!$D$8),MONTH(Paskola_SK!$D$8)+A827*(12/p)+1,0),DATE(YEAR(Paskola_SK!$D$8),MONTH(Paskola_SK!$D$8)+A827*(12/p),DAY(Paskola_SK!$D$8)))))))</f>
        <v/>
      </c>
      <c r="C827" s="82" t="str">
        <f t="shared" si="36"/>
        <v/>
      </c>
      <c r="D827" s="82" t="str">
        <f t="shared" si="37"/>
        <v/>
      </c>
      <c r="E827" s="82" t="str">
        <f>IF(A827="","",A+SUM($D$2:D826))</f>
        <v/>
      </c>
      <c r="F827" s="82" t="str">
        <f>IF(A827="","",SUM(D$1:D827)+PV)</f>
        <v/>
      </c>
      <c r="G827" s="82" t="str">
        <f>IF(A827="","",IF(Paskola_SK!$D$9=Paskola_VP!$A$10,I826*( (1+rate)^(B827-B826)-1 ),I826*rate))</f>
        <v/>
      </c>
      <c r="H827" s="82" t="str">
        <f>IF(D827="","",SUM(G$1:G827))</f>
        <v/>
      </c>
      <c r="I827" s="82" t="str">
        <f t="shared" si="38"/>
        <v/>
      </c>
    </row>
    <row r="828" spans="1:9" x14ac:dyDescent="0.25">
      <c r="A828" s="84" t="str">
        <f>IF(I827="","",IF(A827&gt;=Paskola_SK!$D$7*p,"",A827+1))</f>
        <v/>
      </c>
      <c r="B828" s="83" t="str">
        <f>IF(A828="","",IF(p=52,B827+7,IF(p=26,B827+14,IF(p=24,IF(MOD(A828,2)=0,EDATE(Paskola_SK!$D$8,A828/2),B827+14),IF(DAY(DATE(YEAR(Paskola_SK!$D$8),MONTH(Paskola_SK!$D$8)+(A828-1)*(12/p),DAY(Paskola_SK!$D$8)))&lt;&gt;DAY(Paskola_SK!$D$8),DATE(YEAR(Paskola_SK!$D$8),MONTH(Paskola_SK!$D$8)+A828*(12/p)+1,0),DATE(YEAR(Paskola_SK!$D$8),MONTH(Paskola_SK!$D$8)+A828*(12/p),DAY(Paskola_SK!$D$8)))))))</f>
        <v/>
      </c>
      <c r="C828" s="82" t="str">
        <f t="shared" si="36"/>
        <v/>
      </c>
      <c r="D828" s="82" t="str">
        <f t="shared" si="37"/>
        <v/>
      </c>
      <c r="E828" s="82" t="str">
        <f>IF(A828="","",A+SUM($D$2:D827))</f>
        <v/>
      </c>
      <c r="F828" s="82" t="str">
        <f>IF(A828="","",SUM(D$1:D828)+PV)</f>
        <v/>
      </c>
      <c r="G828" s="82" t="str">
        <f>IF(A828="","",IF(Paskola_SK!$D$9=Paskola_VP!$A$10,I827*( (1+rate)^(B828-B827)-1 ),I827*rate))</f>
        <v/>
      </c>
      <c r="H828" s="82" t="str">
        <f>IF(D828="","",SUM(G$1:G828))</f>
        <v/>
      </c>
      <c r="I828" s="82" t="str">
        <f t="shared" si="38"/>
        <v/>
      </c>
    </row>
    <row r="829" spans="1:9" x14ac:dyDescent="0.25">
      <c r="A829" s="84" t="str">
        <f>IF(I828="","",IF(A828&gt;=Paskola_SK!$D$7*p,"",A828+1))</f>
        <v/>
      </c>
      <c r="B829" s="83" t="str">
        <f>IF(A829="","",IF(p=52,B828+7,IF(p=26,B828+14,IF(p=24,IF(MOD(A829,2)=0,EDATE(Paskola_SK!$D$8,A829/2),B828+14),IF(DAY(DATE(YEAR(Paskola_SK!$D$8),MONTH(Paskola_SK!$D$8)+(A829-1)*(12/p),DAY(Paskola_SK!$D$8)))&lt;&gt;DAY(Paskola_SK!$D$8),DATE(YEAR(Paskola_SK!$D$8),MONTH(Paskola_SK!$D$8)+A829*(12/p)+1,0),DATE(YEAR(Paskola_SK!$D$8),MONTH(Paskola_SK!$D$8)+A829*(12/p),DAY(Paskola_SK!$D$8)))))))</f>
        <v/>
      </c>
      <c r="C829" s="82" t="str">
        <f t="shared" si="36"/>
        <v/>
      </c>
      <c r="D829" s="82" t="str">
        <f t="shared" si="37"/>
        <v/>
      </c>
      <c r="E829" s="82" t="str">
        <f>IF(A829="","",A+SUM($D$2:D828))</f>
        <v/>
      </c>
      <c r="F829" s="82" t="str">
        <f>IF(A829="","",SUM(D$1:D829)+PV)</f>
        <v/>
      </c>
      <c r="G829" s="82" t="str">
        <f>IF(A829="","",IF(Paskola_SK!$D$9=Paskola_VP!$A$10,I828*( (1+rate)^(B829-B828)-1 ),I828*rate))</f>
        <v/>
      </c>
      <c r="H829" s="82" t="str">
        <f>IF(D829="","",SUM(G$1:G829))</f>
        <v/>
      </c>
      <c r="I829" s="82" t="str">
        <f t="shared" si="38"/>
        <v/>
      </c>
    </row>
    <row r="830" spans="1:9" x14ac:dyDescent="0.25">
      <c r="A830" s="84" t="str">
        <f>IF(I829="","",IF(A829&gt;=Paskola_SK!$D$7*p,"",A829+1))</f>
        <v/>
      </c>
      <c r="B830" s="83" t="str">
        <f>IF(A830="","",IF(p=52,B829+7,IF(p=26,B829+14,IF(p=24,IF(MOD(A830,2)=0,EDATE(Paskola_SK!$D$8,A830/2),B829+14),IF(DAY(DATE(YEAR(Paskola_SK!$D$8),MONTH(Paskola_SK!$D$8)+(A830-1)*(12/p),DAY(Paskola_SK!$D$8)))&lt;&gt;DAY(Paskola_SK!$D$8),DATE(YEAR(Paskola_SK!$D$8),MONTH(Paskola_SK!$D$8)+A830*(12/p)+1,0),DATE(YEAR(Paskola_SK!$D$8),MONTH(Paskola_SK!$D$8)+A830*(12/p),DAY(Paskola_SK!$D$8)))))))</f>
        <v/>
      </c>
      <c r="C830" s="82" t="str">
        <f t="shared" si="36"/>
        <v/>
      </c>
      <c r="D830" s="82" t="str">
        <f t="shared" si="37"/>
        <v/>
      </c>
      <c r="E830" s="82" t="str">
        <f>IF(A830="","",A+SUM($D$2:D829))</f>
        <v/>
      </c>
      <c r="F830" s="82" t="str">
        <f>IF(A830="","",SUM(D$1:D830)+PV)</f>
        <v/>
      </c>
      <c r="G830" s="82" t="str">
        <f>IF(A830="","",IF(Paskola_SK!$D$9=Paskola_VP!$A$10,I829*( (1+rate)^(B830-B829)-1 ),I829*rate))</f>
        <v/>
      </c>
      <c r="H830" s="82" t="str">
        <f>IF(D830="","",SUM(G$1:G830))</f>
        <v/>
      </c>
      <c r="I830" s="82" t="str">
        <f t="shared" si="38"/>
        <v/>
      </c>
    </row>
    <row r="831" spans="1:9" x14ac:dyDescent="0.25">
      <c r="A831" s="84" t="str">
        <f>IF(I830="","",IF(A830&gt;=Paskola_SK!$D$7*p,"",A830+1))</f>
        <v/>
      </c>
      <c r="B831" s="83" t="str">
        <f>IF(A831="","",IF(p=52,B830+7,IF(p=26,B830+14,IF(p=24,IF(MOD(A831,2)=0,EDATE(Paskola_SK!$D$8,A831/2),B830+14),IF(DAY(DATE(YEAR(Paskola_SK!$D$8),MONTH(Paskola_SK!$D$8)+(A831-1)*(12/p),DAY(Paskola_SK!$D$8)))&lt;&gt;DAY(Paskola_SK!$D$8),DATE(YEAR(Paskola_SK!$D$8),MONTH(Paskola_SK!$D$8)+A831*(12/p)+1,0),DATE(YEAR(Paskola_SK!$D$8),MONTH(Paskola_SK!$D$8)+A831*(12/p),DAY(Paskola_SK!$D$8)))))))</f>
        <v/>
      </c>
      <c r="C831" s="82" t="str">
        <f t="shared" si="36"/>
        <v/>
      </c>
      <c r="D831" s="82" t="str">
        <f t="shared" si="37"/>
        <v/>
      </c>
      <c r="E831" s="82" t="str">
        <f>IF(A831="","",A+SUM($D$2:D830))</f>
        <v/>
      </c>
      <c r="F831" s="82" t="str">
        <f>IF(A831="","",SUM(D$1:D831)+PV)</f>
        <v/>
      </c>
      <c r="G831" s="82" t="str">
        <f>IF(A831="","",IF(Paskola_SK!$D$9=Paskola_VP!$A$10,I830*( (1+rate)^(B831-B830)-1 ),I830*rate))</f>
        <v/>
      </c>
      <c r="H831" s="82" t="str">
        <f>IF(D831="","",SUM(G$1:G831))</f>
        <v/>
      </c>
      <c r="I831" s="82" t="str">
        <f t="shared" si="38"/>
        <v/>
      </c>
    </row>
    <row r="832" spans="1:9" x14ac:dyDescent="0.25">
      <c r="A832" s="84" t="str">
        <f>IF(I831="","",IF(A831&gt;=Paskola_SK!$D$7*p,"",A831+1))</f>
        <v/>
      </c>
      <c r="B832" s="83" t="str">
        <f>IF(A832="","",IF(p=52,B831+7,IF(p=26,B831+14,IF(p=24,IF(MOD(A832,2)=0,EDATE(Paskola_SK!$D$8,A832/2),B831+14),IF(DAY(DATE(YEAR(Paskola_SK!$D$8),MONTH(Paskola_SK!$D$8)+(A832-1)*(12/p),DAY(Paskola_SK!$D$8)))&lt;&gt;DAY(Paskola_SK!$D$8),DATE(YEAR(Paskola_SK!$D$8),MONTH(Paskola_SK!$D$8)+A832*(12/p)+1,0),DATE(YEAR(Paskola_SK!$D$8),MONTH(Paskola_SK!$D$8)+A832*(12/p),DAY(Paskola_SK!$D$8)))))))</f>
        <v/>
      </c>
      <c r="C832" s="82" t="str">
        <f t="shared" si="36"/>
        <v/>
      </c>
      <c r="D832" s="82" t="str">
        <f t="shared" si="37"/>
        <v/>
      </c>
      <c r="E832" s="82" t="str">
        <f>IF(A832="","",A+SUM($D$2:D831))</f>
        <v/>
      </c>
      <c r="F832" s="82" t="str">
        <f>IF(A832="","",SUM(D$1:D832)+PV)</f>
        <v/>
      </c>
      <c r="G832" s="82" t="str">
        <f>IF(A832="","",IF(Paskola_SK!$D$9=Paskola_VP!$A$10,I831*( (1+rate)^(B832-B831)-1 ),I831*rate))</f>
        <v/>
      </c>
      <c r="H832" s="82" t="str">
        <f>IF(D832="","",SUM(G$1:G832))</f>
        <v/>
      </c>
      <c r="I832" s="82" t="str">
        <f t="shared" si="38"/>
        <v/>
      </c>
    </row>
    <row r="833" spans="1:9" x14ac:dyDescent="0.25">
      <c r="A833" s="84" t="str">
        <f>IF(I832="","",IF(A832&gt;=Paskola_SK!$D$7*p,"",A832+1))</f>
        <v/>
      </c>
      <c r="B833" s="83" t="str">
        <f>IF(A833="","",IF(p=52,B832+7,IF(p=26,B832+14,IF(p=24,IF(MOD(A833,2)=0,EDATE(Paskola_SK!$D$8,A833/2),B832+14),IF(DAY(DATE(YEAR(Paskola_SK!$D$8),MONTH(Paskola_SK!$D$8)+(A833-1)*(12/p),DAY(Paskola_SK!$D$8)))&lt;&gt;DAY(Paskola_SK!$D$8),DATE(YEAR(Paskola_SK!$D$8),MONTH(Paskola_SK!$D$8)+A833*(12/p)+1,0),DATE(YEAR(Paskola_SK!$D$8),MONTH(Paskola_SK!$D$8)+A833*(12/p),DAY(Paskola_SK!$D$8)))))))</f>
        <v/>
      </c>
      <c r="C833" s="82" t="str">
        <f t="shared" si="36"/>
        <v/>
      </c>
      <c r="D833" s="82" t="str">
        <f t="shared" si="37"/>
        <v/>
      </c>
      <c r="E833" s="82" t="str">
        <f>IF(A833="","",A+SUM($D$2:D832))</f>
        <v/>
      </c>
      <c r="F833" s="82" t="str">
        <f>IF(A833="","",SUM(D$1:D833)+PV)</f>
        <v/>
      </c>
      <c r="G833" s="82" t="str">
        <f>IF(A833="","",IF(Paskola_SK!$D$9=Paskola_VP!$A$10,I832*( (1+rate)^(B833-B832)-1 ),I832*rate))</f>
        <v/>
      </c>
      <c r="H833" s="82" t="str">
        <f>IF(D833="","",SUM(G$1:G833))</f>
        <v/>
      </c>
      <c r="I833" s="82" t="str">
        <f t="shared" si="38"/>
        <v/>
      </c>
    </row>
    <row r="834" spans="1:9" x14ac:dyDescent="0.25">
      <c r="A834" s="84" t="str">
        <f>IF(I833="","",IF(A833&gt;=Paskola_SK!$D$7*p,"",A833+1))</f>
        <v/>
      </c>
      <c r="B834" s="83" t="str">
        <f>IF(A834="","",IF(p=52,B833+7,IF(p=26,B833+14,IF(p=24,IF(MOD(A834,2)=0,EDATE(Paskola_SK!$D$8,A834/2),B833+14),IF(DAY(DATE(YEAR(Paskola_SK!$D$8),MONTH(Paskola_SK!$D$8)+(A834-1)*(12/p),DAY(Paskola_SK!$D$8)))&lt;&gt;DAY(Paskola_SK!$D$8),DATE(YEAR(Paskola_SK!$D$8),MONTH(Paskola_SK!$D$8)+A834*(12/p)+1,0),DATE(YEAR(Paskola_SK!$D$8),MONTH(Paskola_SK!$D$8)+A834*(12/p),DAY(Paskola_SK!$D$8)))))))</f>
        <v/>
      </c>
      <c r="C834" s="82" t="str">
        <f t="shared" ref="C834:C897" si="39">IF(A834="","",PV)</f>
        <v/>
      </c>
      <c r="D834" s="82" t="str">
        <f t="shared" si="37"/>
        <v/>
      </c>
      <c r="E834" s="82" t="str">
        <f>IF(A834="","",A+SUM($D$2:D833))</f>
        <v/>
      </c>
      <c r="F834" s="82" t="str">
        <f>IF(A834="","",SUM(D$1:D834)+PV)</f>
        <v/>
      </c>
      <c r="G834" s="82" t="str">
        <f>IF(A834="","",IF(Paskola_SK!$D$9=Paskola_VP!$A$10,I833*( (1+rate)^(B834-B833)-1 ),I833*rate))</f>
        <v/>
      </c>
      <c r="H834" s="82" t="str">
        <f>IF(D834="","",SUM(G$1:G834))</f>
        <v/>
      </c>
      <c r="I834" s="82" t="str">
        <f t="shared" si="38"/>
        <v/>
      </c>
    </row>
    <row r="835" spans="1:9" x14ac:dyDescent="0.25">
      <c r="A835" s="84" t="str">
        <f>IF(I834="","",IF(A834&gt;=Paskola_SK!$D$7*p,"",A834+1))</f>
        <v/>
      </c>
      <c r="B835" s="83" t="str">
        <f>IF(A835="","",IF(p=52,B834+7,IF(p=26,B834+14,IF(p=24,IF(MOD(A835,2)=0,EDATE(Paskola_SK!$D$8,A835/2),B834+14),IF(DAY(DATE(YEAR(Paskola_SK!$D$8),MONTH(Paskola_SK!$D$8)+(A835-1)*(12/p),DAY(Paskola_SK!$D$8)))&lt;&gt;DAY(Paskola_SK!$D$8),DATE(YEAR(Paskola_SK!$D$8),MONTH(Paskola_SK!$D$8)+A835*(12/p)+1,0),DATE(YEAR(Paskola_SK!$D$8),MONTH(Paskola_SK!$D$8)+A835*(12/p),DAY(Paskola_SK!$D$8)))))))</f>
        <v/>
      </c>
      <c r="C835" s="82" t="str">
        <f t="shared" si="39"/>
        <v/>
      </c>
      <c r="D835" s="82" t="str">
        <f t="shared" ref="D835:D898" si="40">IF(A835="","",A)</f>
        <v/>
      </c>
      <c r="E835" s="82" t="str">
        <f>IF(A835="","",A+SUM($D$2:D834))</f>
        <v/>
      </c>
      <c r="F835" s="82" t="str">
        <f>IF(A835="","",SUM(D$1:D835)+PV)</f>
        <v/>
      </c>
      <c r="G835" s="82" t="str">
        <f>IF(A835="","",IF(Paskola_SK!$D$9=Paskola_VP!$A$10,I834*( (1+rate)^(B835-B834)-1 ),I834*rate))</f>
        <v/>
      </c>
      <c r="H835" s="82" t="str">
        <f>IF(D835="","",SUM(G$1:G835))</f>
        <v/>
      </c>
      <c r="I835" s="82" t="str">
        <f t="shared" ref="I835:I898" si="41">IF(A835="","",I834+G835+D835)</f>
        <v/>
      </c>
    </row>
    <row r="836" spans="1:9" x14ac:dyDescent="0.25">
      <c r="A836" s="84" t="str">
        <f>IF(I835="","",IF(A835&gt;=Paskola_SK!$D$7*p,"",A835+1))</f>
        <v/>
      </c>
      <c r="B836" s="83" t="str">
        <f>IF(A836="","",IF(p=52,B835+7,IF(p=26,B835+14,IF(p=24,IF(MOD(A836,2)=0,EDATE(Paskola_SK!$D$8,A836/2),B835+14),IF(DAY(DATE(YEAR(Paskola_SK!$D$8),MONTH(Paskola_SK!$D$8)+(A836-1)*(12/p),DAY(Paskola_SK!$D$8)))&lt;&gt;DAY(Paskola_SK!$D$8),DATE(YEAR(Paskola_SK!$D$8),MONTH(Paskola_SK!$D$8)+A836*(12/p)+1,0),DATE(YEAR(Paskola_SK!$D$8),MONTH(Paskola_SK!$D$8)+A836*(12/p),DAY(Paskola_SK!$D$8)))))))</f>
        <v/>
      </c>
      <c r="C836" s="82" t="str">
        <f t="shared" si="39"/>
        <v/>
      </c>
      <c r="D836" s="82" t="str">
        <f t="shared" si="40"/>
        <v/>
      </c>
      <c r="E836" s="82" t="str">
        <f>IF(A836="","",A+SUM($D$2:D835))</f>
        <v/>
      </c>
      <c r="F836" s="82" t="str">
        <f>IF(A836="","",SUM(D$1:D836)+PV)</f>
        <v/>
      </c>
      <c r="G836" s="82" t="str">
        <f>IF(A836="","",IF(Paskola_SK!$D$9=Paskola_VP!$A$10,I835*( (1+rate)^(B836-B835)-1 ),I835*rate))</f>
        <v/>
      </c>
      <c r="H836" s="82" t="str">
        <f>IF(D836="","",SUM(G$1:G836))</f>
        <v/>
      </c>
      <c r="I836" s="82" t="str">
        <f t="shared" si="41"/>
        <v/>
      </c>
    </row>
    <row r="837" spans="1:9" x14ac:dyDescent="0.25">
      <c r="A837" s="84" t="str">
        <f>IF(I836="","",IF(A836&gt;=Paskola_SK!$D$7*p,"",A836+1))</f>
        <v/>
      </c>
      <c r="B837" s="83" t="str">
        <f>IF(A837="","",IF(p=52,B836+7,IF(p=26,B836+14,IF(p=24,IF(MOD(A837,2)=0,EDATE(Paskola_SK!$D$8,A837/2),B836+14),IF(DAY(DATE(YEAR(Paskola_SK!$D$8),MONTH(Paskola_SK!$D$8)+(A837-1)*(12/p),DAY(Paskola_SK!$D$8)))&lt;&gt;DAY(Paskola_SK!$D$8),DATE(YEAR(Paskola_SK!$D$8),MONTH(Paskola_SK!$D$8)+A837*(12/p)+1,0),DATE(YEAR(Paskola_SK!$D$8),MONTH(Paskola_SK!$D$8)+A837*(12/p),DAY(Paskola_SK!$D$8)))))))</f>
        <v/>
      </c>
      <c r="C837" s="82" t="str">
        <f t="shared" si="39"/>
        <v/>
      </c>
      <c r="D837" s="82" t="str">
        <f t="shared" si="40"/>
        <v/>
      </c>
      <c r="E837" s="82" t="str">
        <f>IF(A837="","",A+SUM($D$2:D836))</f>
        <v/>
      </c>
      <c r="F837" s="82" t="str">
        <f>IF(A837="","",SUM(D$1:D837)+PV)</f>
        <v/>
      </c>
      <c r="G837" s="82" t="str">
        <f>IF(A837="","",IF(Paskola_SK!$D$9=Paskola_VP!$A$10,I836*( (1+rate)^(B837-B836)-1 ),I836*rate))</f>
        <v/>
      </c>
      <c r="H837" s="82" t="str">
        <f>IF(D837="","",SUM(G$1:G837))</f>
        <v/>
      </c>
      <c r="I837" s="82" t="str">
        <f t="shared" si="41"/>
        <v/>
      </c>
    </row>
    <row r="838" spans="1:9" x14ac:dyDescent="0.25">
      <c r="A838" s="84" t="str">
        <f>IF(I837="","",IF(A837&gt;=Paskola_SK!$D$7*p,"",A837+1))</f>
        <v/>
      </c>
      <c r="B838" s="83" t="str">
        <f>IF(A838="","",IF(p=52,B837+7,IF(p=26,B837+14,IF(p=24,IF(MOD(A838,2)=0,EDATE(Paskola_SK!$D$8,A838/2),B837+14),IF(DAY(DATE(YEAR(Paskola_SK!$D$8),MONTH(Paskola_SK!$D$8)+(A838-1)*(12/p),DAY(Paskola_SK!$D$8)))&lt;&gt;DAY(Paskola_SK!$D$8),DATE(YEAR(Paskola_SK!$D$8),MONTH(Paskola_SK!$D$8)+A838*(12/p)+1,0),DATE(YEAR(Paskola_SK!$D$8),MONTH(Paskola_SK!$D$8)+A838*(12/p),DAY(Paskola_SK!$D$8)))))))</f>
        <v/>
      </c>
      <c r="C838" s="82" t="str">
        <f t="shared" si="39"/>
        <v/>
      </c>
      <c r="D838" s="82" t="str">
        <f t="shared" si="40"/>
        <v/>
      </c>
      <c r="E838" s="82" t="str">
        <f>IF(A838="","",A+SUM($D$2:D837))</f>
        <v/>
      </c>
      <c r="F838" s="82" t="str">
        <f>IF(A838="","",SUM(D$1:D838)+PV)</f>
        <v/>
      </c>
      <c r="G838" s="82" t="str">
        <f>IF(A838="","",IF(Paskola_SK!$D$9=Paskola_VP!$A$10,I837*( (1+rate)^(B838-B837)-1 ),I837*rate))</f>
        <v/>
      </c>
      <c r="H838" s="82" t="str">
        <f>IF(D838="","",SUM(G$1:G838))</f>
        <v/>
      </c>
      <c r="I838" s="82" t="str">
        <f t="shared" si="41"/>
        <v/>
      </c>
    </row>
    <row r="839" spans="1:9" x14ac:dyDescent="0.25">
      <c r="A839" s="84" t="str">
        <f>IF(I838="","",IF(A838&gt;=Paskola_SK!$D$7*p,"",A838+1))</f>
        <v/>
      </c>
      <c r="B839" s="83" t="str">
        <f>IF(A839="","",IF(p=52,B838+7,IF(p=26,B838+14,IF(p=24,IF(MOD(A839,2)=0,EDATE(Paskola_SK!$D$8,A839/2),B838+14),IF(DAY(DATE(YEAR(Paskola_SK!$D$8),MONTH(Paskola_SK!$D$8)+(A839-1)*(12/p),DAY(Paskola_SK!$D$8)))&lt;&gt;DAY(Paskola_SK!$D$8),DATE(YEAR(Paskola_SK!$D$8),MONTH(Paskola_SK!$D$8)+A839*(12/p)+1,0),DATE(YEAR(Paskola_SK!$D$8),MONTH(Paskola_SK!$D$8)+A839*(12/p),DAY(Paskola_SK!$D$8)))))))</f>
        <v/>
      </c>
      <c r="C839" s="82" t="str">
        <f t="shared" si="39"/>
        <v/>
      </c>
      <c r="D839" s="82" t="str">
        <f t="shared" si="40"/>
        <v/>
      </c>
      <c r="E839" s="82" t="str">
        <f>IF(A839="","",A+SUM($D$2:D838))</f>
        <v/>
      </c>
      <c r="F839" s="82" t="str">
        <f>IF(A839="","",SUM(D$1:D839)+PV)</f>
        <v/>
      </c>
      <c r="G839" s="82" t="str">
        <f>IF(A839="","",IF(Paskola_SK!$D$9=Paskola_VP!$A$10,I838*( (1+rate)^(B839-B838)-1 ),I838*rate))</f>
        <v/>
      </c>
      <c r="H839" s="82" t="str">
        <f>IF(D839="","",SUM(G$1:G839))</f>
        <v/>
      </c>
      <c r="I839" s="82" t="str">
        <f t="shared" si="41"/>
        <v/>
      </c>
    </row>
    <row r="840" spans="1:9" x14ac:dyDescent="0.25">
      <c r="A840" s="84" t="str">
        <f>IF(I839="","",IF(A839&gt;=Paskola_SK!$D$7*p,"",A839+1))</f>
        <v/>
      </c>
      <c r="B840" s="83" t="str">
        <f>IF(A840="","",IF(p=52,B839+7,IF(p=26,B839+14,IF(p=24,IF(MOD(A840,2)=0,EDATE(Paskola_SK!$D$8,A840/2),B839+14),IF(DAY(DATE(YEAR(Paskola_SK!$D$8),MONTH(Paskola_SK!$D$8)+(A840-1)*(12/p),DAY(Paskola_SK!$D$8)))&lt;&gt;DAY(Paskola_SK!$D$8),DATE(YEAR(Paskola_SK!$D$8),MONTH(Paskola_SK!$D$8)+A840*(12/p)+1,0),DATE(YEAR(Paskola_SK!$D$8),MONTH(Paskola_SK!$D$8)+A840*(12/p),DAY(Paskola_SK!$D$8)))))))</f>
        <v/>
      </c>
      <c r="C840" s="82" t="str">
        <f t="shared" si="39"/>
        <v/>
      </c>
      <c r="D840" s="82" t="str">
        <f t="shared" si="40"/>
        <v/>
      </c>
      <c r="E840" s="82" t="str">
        <f>IF(A840="","",A+SUM($D$2:D839))</f>
        <v/>
      </c>
      <c r="F840" s="82" t="str">
        <f>IF(A840="","",SUM(D$1:D840)+PV)</f>
        <v/>
      </c>
      <c r="G840" s="82" t="str">
        <f>IF(A840="","",IF(Paskola_SK!$D$9=Paskola_VP!$A$10,I839*( (1+rate)^(B840-B839)-1 ),I839*rate))</f>
        <v/>
      </c>
      <c r="H840" s="82" t="str">
        <f>IF(D840="","",SUM(G$1:G840))</f>
        <v/>
      </c>
      <c r="I840" s="82" t="str">
        <f t="shared" si="41"/>
        <v/>
      </c>
    </row>
    <row r="841" spans="1:9" x14ac:dyDescent="0.25">
      <c r="A841" s="84" t="str">
        <f>IF(I840="","",IF(A840&gt;=Paskola_SK!$D$7*p,"",A840+1))</f>
        <v/>
      </c>
      <c r="B841" s="83" t="str">
        <f>IF(A841="","",IF(p=52,B840+7,IF(p=26,B840+14,IF(p=24,IF(MOD(A841,2)=0,EDATE(Paskola_SK!$D$8,A841/2),B840+14),IF(DAY(DATE(YEAR(Paskola_SK!$D$8),MONTH(Paskola_SK!$D$8)+(A841-1)*(12/p),DAY(Paskola_SK!$D$8)))&lt;&gt;DAY(Paskola_SK!$D$8),DATE(YEAR(Paskola_SK!$D$8),MONTH(Paskola_SK!$D$8)+A841*(12/p)+1,0),DATE(YEAR(Paskola_SK!$D$8),MONTH(Paskola_SK!$D$8)+A841*(12/p),DAY(Paskola_SK!$D$8)))))))</f>
        <v/>
      </c>
      <c r="C841" s="82" t="str">
        <f t="shared" si="39"/>
        <v/>
      </c>
      <c r="D841" s="82" t="str">
        <f t="shared" si="40"/>
        <v/>
      </c>
      <c r="E841" s="82" t="str">
        <f>IF(A841="","",A+SUM($D$2:D840))</f>
        <v/>
      </c>
      <c r="F841" s="82" t="str">
        <f>IF(A841="","",SUM(D$1:D841)+PV)</f>
        <v/>
      </c>
      <c r="G841" s="82" t="str">
        <f>IF(A841="","",IF(Paskola_SK!$D$9=Paskola_VP!$A$10,I840*( (1+rate)^(B841-B840)-1 ),I840*rate))</f>
        <v/>
      </c>
      <c r="H841" s="82" t="str">
        <f>IF(D841="","",SUM(G$1:G841))</f>
        <v/>
      </c>
      <c r="I841" s="82" t="str">
        <f t="shared" si="41"/>
        <v/>
      </c>
    </row>
    <row r="842" spans="1:9" x14ac:dyDescent="0.25">
      <c r="A842" s="84" t="str">
        <f>IF(I841="","",IF(A841&gt;=Paskola_SK!$D$7*p,"",A841+1))</f>
        <v/>
      </c>
      <c r="B842" s="83" t="str">
        <f>IF(A842="","",IF(p=52,B841+7,IF(p=26,B841+14,IF(p=24,IF(MOD(A842,2)=0,EDATE(Paskola_SK!$D$8,A842/2),B841+14),IF(DAY(DATE(YEAR(Paskola_SK!$D$8),MONTH(Paskola_SK!$D$8)+(A842-1)*(12/p),DAY(Paskola_SK!$D$8)))&lt;&gt;DAY(Paskola_SK!$D$8),DATE(YEAR(Paskola_SK!$D$8),MONTH(Paskola_SK!$D$8)+A842*(12/p)+1,0),DATE(YEAR(Paskola_SK!$D$8),MONTH(Paskola_SK!$D$8)+A842*(12/p),DAY(Paskola_SK!$D$8)))))))</f>
        <v/>
      </c>
      <c r="C842" s="82" t="str">
        <f t="shared" si="39"/>
        <v/>
      </c>
      <c r="D842" s="82" t="str">
        <f t="shared" si="40"/>
        <v/>
      </c>
      <c r="E842" s="82" t="str">
        <f>IF(A842="","",A+SUM($D$2:D841))</f>
        <v/>
      </c>
      <c r="F842" s="82" t="str">
        <f>IF(A842="","",SUM(D$1:D842)+PV)</f>
        <v/>
      </c>
      <c r="G842" s="82" t="str">
        <f>IF(A842="","",IF(Paskola_SK!$D$9=Paskola_VP!$A$10,I841*( (1+rate)^(B842-B841)-1 ),I841*rate))</f>
        <v/>
      </c>
      <c r="H842" s="82" t="str">
        <f>IF(D842="","",SUM(G$1:G842))</f>
        <v/>
      </c>
      <c r="I842" s="82" t="str">
        <f t="shared" si="41"/>
        <v/>
      </c>
    </row>
    <row r="843" spans="1:9" x14ac:dyDescent="0.25">
      <c r="A843" s="84" t="str">
        <f>IF(I842="","",IF(A842&gt;=Paskola_SK!$D$7*p,"",A842+1))</f>
        <v/>
      </c>
      <c r="B843" s="83" t="str">
        <f>IF(A843="","",IF(p=52,B842+7,IF(p=26,B842+14,IF(p=24,IF(MOD(A843,2)=0,EDATE(Paskola_SK!$D$8,A843/2),B842+14),IF(DAY(DATE(YEAR(Paskola_SK!$D$8),MONTH(Paskola_SK!$D$8)+(A843-1)*(12/p),DAY(Paskola_SK!$D$8)))&lt;&gt;DAY(Paskola_SK!$D$8),DATE(YEAR(Paskola_SK!$D$8),MONTH(Paskola_SK!$D$8)+A843*(12/p)+1,0),DATE(YEAR(Paskola_SK!$D$8),MONTH(Paskola_SK!$D$8)+A843*(12/p),DAY(Paskola_SK!$D$8)))))))</f>
        <v/>
      </c>
      <c r="C843" s="82" t="str">
        <f t="shared" si="39"/>
        <v/>
      </c>
      <c r="D843" s="82" t="str">
        <f t="shared" si="40"/>
        <v/>
      </c>
      <c r="E843" s="82" t="str">
        <f>IF(A843="","",A+SUM($D$2:D842))</f>
        <v/>
      </c>
      <c r="F843" s="82" t="str">
        <f>IF(A843="","",SUM(D$1:D843)+PV)</f>
        <v/>
      </c>
      <c r="G843" s="82" t="str">
        <f>IF(A843="","",IF(Paskola_SK!$D$9=Paskola_VP!$A$10,I842*( (1+rate)^(B843-B842)-1 ),I842*rate))</f>
        <v/>
      </c>
      <c r="H843" s="82" t="str">
        <f>IF(D843="","",SUM(G$1:G843))</f>
        <v/>
      </c>
      <c r="I843" s="82" t="str">
        <f t="shared" si="41"/>
        <v/>
      </c>
    </row>
    <row r="844" spans="1:9" x14ac:dyDescent="0.25">
      <c r="A844" s="84" t="str">
        <f>IF(I843="","",IF(A843&gt;=Paskola_SK!$D$7*p,"",A843+1))</f>
        <v/>
      </c>
      <c r="B844" s="83" t="str">
        <f>IF(A844="","",IF(p=52,B843+7,IF(p=26,B843+14,IF(p=24,IF(MOD(A844,2)=0,EDATE(Paskola_SK!$D$8,A844/2),B843+14),IF(DAY(DATE(YEAR(Paskola_SK!$D$8),MONTH(Paskola_SK!$D$8)+(A844-1)*(12/p),DAY(Paskola_SK!$D$8)))&lt;&gt;DAY(Paskola_SK!$D$8),DATE(YEAR(Paskola_SK!$D$8),MONTH(Paskola_SK!$D$8)+A844*(12/p)+1,0),DATE(YEAR(Paskola_SK!$D$8),MONTH(Paskola_SK!$D$8)+A844*(12/p),DAY(Paskola_SK!$D$8)))))))</f>
        <v/>
      </c>
      <c r="C844" s="82" t="str">
        <f t="shared" si="39"/>
        <v/>
      </c>
      <c r="D844" s="82" t="str">
        <f t="shared" si="40"/>
        <v/>
      </c>
      <c r="E844" s="82" t="str">
        <f>IF(A844="","",A+SUM($D$2:D843))</f>
        <v/>
      </c>
      <c r="F844" s="82" t="str">
        <f>IF(A844="","",SUM(D$1:D844)+PV)</f>
        <v/>
      </c>
      <c r="G844" s="82" t="str">
        <f>IF(A844="","",IF(Paskola_SK!$D$9=Paskola_VP!$A$10,I843*( (1+rate)^(B844-B843)-1 ),I843*rate))</f>
        <v/>
      </c>
      <c r="H844" s="82" t="str">
        <f>IF(D844="","",SUM(G$1:G844))</f>
        <v/>
      </c>
      <c r="I844" s="82" t="str">
        <f t="shared" si="41"/>
        <v/>
      </c>
    </row>
    <row r="845" spans="1:9" x14ac:dyDescent="0.25">
      <c r="A845" s="84" t="str">
        <f>IF(I844="","",IF(A844&gt;=Paskola_SK!$D$7*p,"",A844+1))</f>
        <v/>
      </c>
      <c r="B845" s="83" t="str">
        <f>IF(A845="","",IF(p=52,B844+7,IF(p=26,B844+14,IF(p=24,IF(MOD(A845,2)=0,EDATE(Paskola_SK!$D$8,A845/2),B844+14),IF(DAY(DATE(YEAR(Paskola_SK!$D$8),MONTH(Paskola_SK!$D$8)+(A845-1)*(12/p),DAY(Paskola_SK!$D$8)))&lt;&gt;DAY(Paskola_SK!$D$8),DATE(YEAR(Paskola_SK!$D$8),MONTH(Paskola_SK!$D$8)+A845*(12/p)+1,0),DATE(YEAR(Paskola_SK!$D$8),MONTH(Paskola_SK!$D$8)+A845*(12/p),DAY(Paskola_SK!$D$8)))))))</f>
        <v/>
      </c>
      <c r="C845" s="82" t="str">
        <f t="shared" si="39"/>
        <v/>
      </c>
      <c r="D845" s="82" t="str">
        <f t="shared" si="40"/>
        <v/>
      </c>
      <c r="E845" s="82" t="str">
        <f>IF(A845="","",A+SUM($D$2:D844))</f>
        <v/>
      </c>
      <c r="F845" s="82" t="str">
        <f>IF(A845="","",SUM(D$1:D845)+PV)</f>
        <v/>
      </c>
      <c r="G845" s="82" t="str">
        <f>IF(A845="","",IF(Paskola_SK!$D$9=Paskola_VP!$A$10,I844*( (1+rate)^(B845-B844)-1 ),I844*rate))</f>
        <v/>
      </c>
      <c r="H845" s="82" t="str">
        <f>IF(D845="","",SUM(G$1:G845))</f>
        <v/>
      </c>
      <c r="I845" s="82" t="str">
        <f t="shared" si="41"/>
        <v/>
      </c>
    </row>
    <row r="846" spans="1:9" x14ac:dyDescent="0.25">
      <c r="A846" s="84" t="str">
        <f>IF(I845="","",IF(A845&gt;=Paskola_SK!$D$7*p,"",A845+1))</f>
        <v/>
      </c>
      <c r="B846" s="83" t="str">
        <f>IF(A846="","",IF(p=52,B845+7,IF(p=26,B845+14,IF(p=24,IF(MOD(A846,2)=0,EDATE(Paskola_SK!$D$8,A846/2),B845+14),IF(DAY(DATE(YEAR(Paskola_SK!$D$8),MONTH(Paskola_SK!$D$8)+(A846-1)*(12/p),DAY(Paskola_SK!$D$8)))&lt;&gt;DAY(Paskola_SK!$D$8),DATE(YEAR(Paskola_SK!$D$8),MONTH(Paskola_SK!$D$8)+A846*(12/p)+1,0),DATE(YEAR(Paskola_SK!$D$8),MONTH(Paskola_SK!$D$8)+A846*(12/p),DAY(Paskola_SK!$D$8)))))))</f>
        <v/>
      </c>
      <c r="C846" s="82" t="str">
        <f t="shared" si="39"/>
        <v/>
      </c>
      <c r="D846" s="82" t="str">
        <f t="shared" si="40"/>
        <v/>
      </c>
      <c r="E846" s="82" t="str">
        <f>IF(A846="","",A+SUM($D$2:D845))</f>
        <v/>
      </c>
      <c r="F846" s="82" t="str">
        <f>IF(A846="","",SUM(D$1:D846)+PV)</f>
        <v/>
      </c>
      <c r="G846" s="82" t="str">
        <f>IF(A846="","",IF(Paskola_SK!$D$9=Paskola_VP!$A$10,I845*( (1+rate)^(B846-B845)-1 ),I845*rate))</f>
        <v/>
      </c>
      <c r="H846" s="82" t="str">
        <f>IF(D846="","",SUM(G$1:G846))</f>
        <v/>
      </c>
      <c r="I846" s="82" t="str">
        <f t="shared" si="41"/>
        <v/>
      </c>
    </row>
    <row r="847" spans="1:9" x14ac:dyDescent="0.25">
      <c r="A847" s="84" t="str">
        <f>IF(I846="","",IF(A846&gt;=Paskola_SK!$D$7*p,"",A846+1))</f>
        <v/>
      </c>
      <c r="B847" s="83" t="str">
        <f>IF(A847="","",IF(p=52,B846+7,IF(p=26,B846+14,IF(p=24,IF(MOD(A847,2)=0,EDATE(Paskola_SK!$D$8,A847/2),B846+14),IF(DAY(DATE(YEAR(Paskola_SK!$D$8),MONTH(Paskola_SK!$D$8)+(A847-1)*(12/p),DAY(Paskola_SK!$D$8)))&lt;&gt;DAY(Paskola_SK!$D$8),DATE(YEAR(Paskola_SK!$D$8),MONTH(Paskola_SK!$D$8)+A847*(12/p)+1,0),DATE(YEAR(Paskola_SK!$D$8),MONTH(Paskola_SK!$D$8)+A847*(12/p),DAY(Paskola_SK!$D$8)))))))</f>
        <v/>
      </c>
      <c r="C847" s="82" t="str">
        <f t="shared" si="39"/>
        <v/>
      </c>
      <c r="D847" s="82" t="str">
        <f t="shared" si="40"/>
        <v/>
      </c>
      <c r="E847" s="82" t="str">
        <f>IF(A847="","",A+SUM($D$2:D846))</f>
        <v/>
      </c>
      <c r="F847" s="82" t="str">
        <f>IF(A847="","",SUM(D$1:D847)+PV)</f>
        <v/>
      </c>
      <c r="G847" s="82" t="str">
        <f>IF(A847="","",IF(Paskola_SK!$D$9=Paskola_VP!$A$10,I846*( (1+rate)^(B847-B846)-1 ),I846*rate))</f>
        <v/>
      </c>
      <c r="H847" s="82" t="str">
        <f>IF(D847="","",SUM(G$1:G847))</f>
        <v/>
      </c>
      <c r="I847" s="82" t="str">
        <f t="shared" si="41"/>
        <v/>
      </c>
    </row>
    <row r="848" spans="1:9" x14ac:dyDescent="0.25">
      <c r="A848" s="84" t="str">
        <f>IF(I847="","",IF(A847&gt;=Paskola_SK!$D$7*p,"",A847+1))</f>
        <v/>
      </c>
      <c r="B848" s="83" t="str">
        <f>IF(A848="","",IF(p=52,B847+7,IF(p=26,B847+14,IF(p=24,IF(MOD(A848,2)=0,EDATE(Paskola_SK!$D$8,A848/2),B847+14),IF(DAY(DATE(YEAR(Paskola_SK!$D$8),MONTH(Paskola_SK!$D$8)+(A848-1)*(12/p),DAY(Paskola_SK!$D$8)))&lt;&gt;DAY(Paskola_SK!$D$8),DATE(YEAR(Paskola_SK!$D$8),MONTH(Paskola_SK!$D$8)+A848*(12/p)+1,0),DATE(YEAR(Paskola_SK!$D$8),MONTH(Paskola_SK!$D$8)+A848*(12/p),DAY(Paskola_SK!$D$8)))))))</f>
        <v/>
      </c>
      <c r="C848" s="82" t="str">
        <f t="shared" si="39"/>
        <v/>
      </c>
      <c r="D848" s="82" t="str">
        <f t="shared" si="40"/>
        <v/>
      </c>
      <c r="E848" s="82" t="str">
        <f>IF(A848="","",A+SUM($D$2:D847))</f>
        <v/>
      </c>
      <c r="F848" s="82" t="str">
        <f>IF(A848="","",SUM(D$1:D848)+PV)</f>
        <v/>
      </c>
      <c r="G848" s="82" t="str">
        <f>IF(A848="","",IF(Paskola_SK!$D$9=Paskola_VP!$A$10,I847*( (1+rate)^(B848-B847)-1 ),I847*rate))</f>
        <v/>
      </c>
      <c r="H848" s="82" t="str">
        <f>IF(D848="","",SUM(G$1:G848))</f>
        <v/>
      </c>
      <c r="I848" s="82" t="str">
        <f t="shared" si="41"/>
        <v/>
      </c>
    </row>
    <row r="849" spans="1:9" x14ac:dyDescent="0.25">
      <c r="A849" s="84" t="str">
        <f>IF(I848="","",IF(A848&gt;=Paskola_SK!$D$7*p,"",A848+1))</f>
        <v/>
      </c>
      <c r="B849" s="83" t="str">
        <f>IF(A849="","",IF(p=52,B848+7,IF(p=26,B848+14,IF(p=24,IF(MOD(A849,2)=0,EDATE(Paskola_SK!$D$8,A849/2),B848+14),IF(DAY(DATE(YEAR(Paskola_SK!$D$8),MONTH(Paskola_SK!$D$8)+(A849-1)*(12/p),DAY(Paskola_SK!$D$8)))&lt;&gt;DAY(Paskola_SK!$D$8),DATE(YEAR(Paskola_SK!$D$8),MONTH(Paskola_SK!$D$8)+A849*(12/p)+1,0),DATE(YEAR(Paskola_SK!$D$8),MONTH(Paskola_SK!$D$8)+A849*(12/p),DAY(Paskola_SK!$D$8)))))))</f>
        <v/>
      </c>
      <c r="C849" s="82" t="str">
        <f t="shared" si="39"/>
        <v/>
      </c>
      <c r="D849" s="82" t="str">
        <f t="shared" si="40"/>
        <v/>
      </c>
      <c r="E849" s="82" t="str">
        <f>IF(A849="","",A+SUM($D$2:D848))</f>
        <v/>
      </c>
      <c r="F849" s="82" t="str">
        <f>IF(A849="","",SUM(D$1:D849)+PV)</f>
        <v/>
      </c>
      <c r="G849" s="82" t="str">
        <f>IF(A849="","",IF(Paskola_SK!$D$9=Paskola_VP!$A$10,I848*( (1+rate)^(B849-B848)-1 ),I848*rate))</f>
        <v/>
      </c>
      <c r="H849" s="82" t="str">
        <f>IF(D849="","",SUM(G$1:G849))</f>
        <v/>
      </c>
      <c r="I849" s="82" t="str">
        <f t="shared" si="41"/>
        <v/>
      </c>
    </row>
    <row r="850" spans="1:9" x14ac:dyDescent="0.25">
      <c r="A850" s="84" t="str">
        <f>IF(I849="","",IF(A849&gt;=Paskola_SK!$D$7*p,"",A849+1))</f>
        <v/>
      </c>
      <c r="B850" s="83" t="str">
        <f>IF(A850="","",IF(p=52,B849+7,IF(p=26,B849+14,IF(p=24,IF(MOD(A850,2)=0,EDATE(Paskola_SK!$D$8,A850/2),B849+14),IF(DAY(DATE(YEAR(Paskola_SK!$D$8),MONTH(Paskola_SK!$D$8)+(A850-1)*(12/p),DAY(Paskola_SK!$D$8)))&lt;&gt;DAY(Paskola_SK!$D$8),DATE(YEAR(Paskola_SK!$D$8),MONTH(Paskola_SK!$D$8)+A850*(12/p)+1,0),DATE(YEAR(Paskola_SK!$D$8),MONTH(Paskola_SK!$D$8)+A850*(12/p),DAY(Paskola_SK!$D$8)))))))</f>
        <v/>
      </c>
      <c r="C850" s="82" t="str">
        <f t="shared" si="39"/>
        <v/>
      </c>
      <c r="D850" s="82" t="str">
        <f t="shared" si="40"/>
        <v/>
      </c>
      <c r="E850" s="82" t="str">
        <f>IF(A850="","",A+SUM($D$2:D849))</f>
        <v/>
      </c>
      <c r="F850" s="82" t="str">
        <f>IF(A850="","",SUM(D$1:D850)+PV)</f>
        <v/>
      </c>
      <c r="G850" s="82" t="str">
        <f>IF(A850="","",IF(Paskola_SK!$D$9=Paskola_VP!$A$10,I849*( (1+rate)^(B850-B849)-1 ),I849*rate))</f>
        <v/>
      </c>
      <c r="H850" s="82" t="str">
        <f>IF(D850="","",SUM(G$1:G850))</f>
        <v/>
      </c>
      <c r="I850" s="82" t="str">
        <f t="shared" si="41"/>
        <v/>
      </c>
    </row>
    <row r="851" spans="1:9" x14ac:dyDescent="0.25">
      <c r="A851" s="84" t="str">
        <f>IF(I850="","",IF(A850&gt;=Paskola_SK!$D$7*p,"",A850+1))</f>
        <v/>
      </c>
      <c r="B851" s="83" t="str">
        <f>IF(A851="","",IF(p=52,B850+7,IF(p=26,B850+14,IF(p=24,IF(MOD(A851,2)=0,EDATE(Paskola_SK!$D$8,A851/2),B850+14),IF(DAY(DATE(YEAR(Paskola_SK!$D$8),MONTH(Paskola_SK!$D$8)+(A851-1)*(12/p),DAY(Paskola_SK!$D$8)))&lt;&gt;DAY(Paskola_SK!$D$8),DATE(YEAR(Paskola_SK!$D$8),MONTH(Paskola_SK!$D$8)+A851*(12/p)+1,0),DATE(YEAR(Paskola_SK!$D$8),MONTH(Paskola_SK!$D$8)+A851*(12/p),DAY(Paskola_SK!$D$8)))))))</f>
        <v/>
      </c>
      <c r="C851" s="82" t="str">
        <f t="shared" si="39"/>
        <v/>
      </c>
      <c r="D851" s="82" t="str">
        <f t="shared" si="40"/>
        <v/>
      </c>
      <c r="E851" s="82" t="str">
        <f>IF(A851="","",A+SUM($D$2:D850))</f>
        <v/>
      </c>
      <c r="F851" s="82" t="str">
        <f>IF(A851="","",SUM(D$1:D851)+PV)</f>
        <v/>
      </c>
      <c r="G851" s="82" t="str">
        <f>IF(A851="","",IF(Paskola_SK!$D$9=Paskola_VP!$A$10,I850*( (1+rate)^(B851-B850)-1 ),I850*rate))</f>
        <v/>
      </c>
      <c r="H851" s="82" t="str">
        <f>IF(D851="","",SUM(G$1:G851))</f>
        <v/>
      </c>
      <c r="I851" s="82" t="str">
        <f t="shared" si="41"/>
        <v/>
      </c>
    </row>
    <row r="852" spans="1:9" x14ac:dyDescent="0.25">
      <c r="A852" s="84" t="str">
        <f>IF(I851="","",IF(A851&gt;=Paskola_SK!$D$7*p,"",A851+1))</f>
        <v/>
      </c>
      <c r="B852" s="83" t="str">
        <f>IF(A852="","",IF(p=52,B851+7,IF(p=26,B851+14,IF(p=24,IF(MOD(A852,2)=0,EDATE(Paskola_SK!$D$8,A852/2),B851+14),IF(DAY(DATE(YEAR(Paskola_SK!$D$8),MONTH(Paskola_SK!$D$8)+(A852-1)*(12/p),DAY(Paskola_SK!$D$8)))&lt;&gt;DAY(Paskola_SK!$D$8),DATE(YEAR(Paskola_SK!$D$8),MONTH(Paskola_SK!$D$8)+A852*(12/p)+1,0),DATE(YEAR(Paskola_SK!$D$8),MONTH(Paskola_SK!$D$8)+A852*(12/p),DAY(Paskola_SK!$D$8)))))))</f>
        <v/>
      </c>
      <c r="C852" s="82" t="str">
        <f t="shared" si="39"/>
        <v/>
      </c>
      <c r="D852" s="82" t="str">
        <f t="shared" si="40"/>
        <v/>
      </c>
      <c r="E852" s="82" t="str">
        <f>IF(A852="","",A+SUM($D$2:D851))</f>
        <v/>
      </c>
      <c r="F852" s="82" t="str">
        <f>IF(A852="","",SUM(D$1:D852)+PV)</f>
        <v/>
      </c>
      <c r="G852" s="82" t="str">
        <f>IF(A852="","",IF(Paskola_SK!$D$9=Paskola_VP!$A$10,I851*( (1+rate)^(B852-B851)-1 ),I851*rate))</f>
        <v/>
      </c>
      <c r="H852" s="82" t="str">
        <f>IF(D852="","",SUM(G$1:G852))</f>
        <v/>
      </c>
      <c r="I852" s="82" t="str">
        <f t="shared" si="41"/>
        <v/>
      </c>
    </row>
    <row r="853" spans="1:9" x14ac:dyDescent="0.25">
      <c r="A853" s="84" t="str">
        <f>IF(I852="","",IF(A852&gt;=Paskola_SK!$D$7*p,"",A852+1))</f>
        <v/>
      </c>
      <c r="B853" s="83" t="str">
        <f>IF(A853="","",IF(p=52,B852+7,IF(p=26,B852+14,IF(p=24,IF(MOD(A853,2)=0,EDATE(Paskola_SK!$D$8,A853/2),B852+14),IF(DAY(DATE(YEAR(Paskola_SK!$D$8),MONTH(Paskola_SK!$D$8)+(A853-1)*(12/p),DAY(Paskola_SK!$D$8)))&lt;&gt;DAY(Paskola_SK!$D$8),DATE(YEAR(Paskola_SK!$D$8),MONTH(Paskola_SK!$D$8)+A853*(12/p)+1,0),DATE(YEAR(Paskola_SK!$D$8),MONTH(Paskola_SK!$D$8)+A853*(12/p),DAY(Paskola_SK!$D$8)))))))</f>
        <v/>
      </c>
      <c r="C853" s="82" t="str">
        <f t="shared" si="39"/>
        <v/>
      </c>
      <c r="D853" s="82" t="str">
        <f t="shared" si="40"/>
        <v/>
      </c>
      <c r="E853" s="82" t="str">
        <f>IF(A853="","",A+SUM($D$2:D852))</f>
        <v/>
      </c>
      <c r="F853" s="82" t="str">
        <f>IF(A853="","",SUM(D$1:D853)+PV)</f>
        <v/>
      </c>
      <c r="G853" s="82" t="str">
        <f>IF(A853="","",IF(Paskola_SK!$D$9=Paskola_VP!$A$10,I852*( (1+rate)^(B853-B852)-1 ),I852*rate))</f>
        <v/>
      </c>
      <c r="H853" s="82" t="str">
        <f>IF(D853="","",SUM(G$1:G853))</f>
        <v/>
      </c>
      <c r="I853" s="82" t="str">
        <f t="shared" si="41"/>
        <v/>
      </c>
    </row>
    <row r="854" spans="1:9" x14ac:dyDescent="0.25">
      <c r="A854" s="84" t="str">
        <f>IF(I853="","",IF(A853&gt;=Paskola_SK!$D$7*p,"",A853+1))</f>
        <v/>
      </c>
      <c r="B854" s="83" t="str">
        <f>IF(A854="","",IF(p=52,B853+7,IF(p=26,B853+14,IF(p=24,IF(MOD(A854,2)=0,EDATE(Paskola_SK!$D$8,A854/2),B853+14),IF(DAY(DATE(YEAR(Paskola_SK!$D$8),MONTH(Paskola_SK!$D$8)+(A854-1)*(12/p),DAY(Paskola_SK!$D$8)))&lt;&gt;DAY(Paskola_SK!$D$8),DATE(YEAR(Paskola_SK!$D$8),MONTH(Paskola_SK!$D$8)+A854*(12/p)+1,0),DATE(YEAR(Paskola_SK!$D$8),MONTH(Paskola_SK!$D$8)+A854*(12/p),DAY(Paskola_SK!$D$8)))))))</f>
        <v/>
      </c>
      <c r="C854" s="82" t="str">
        <f t="shared" si="39"/>
        <v/>
      </c>
      <c r="D854" s="82" t="str">
        <f t="shared" si="40"/>
        <v/>
      </c>
      <c r="E854" s="82" t="str">
        <f>IF(A854="","",A+SUM($D$2:D853))</f>
        <v/>
      </c>
      <c r="F854" s="82" t="str">
        <f>IF(A854="","",SUM(D$1:D854)+PV)</f>
        <v/>
      </c>
      <c r="G854" s="82" t="str">
        <f>IF(A854="","",IF(Paskola_SK!$D$9=Paskola_VP!$A$10,I853*( (1+rate)^(B854-B853)-1 ),I853*rate))</f>
        <v/>
      </c>
      <c r="H854" s="82" t="str">
        <f>IF(D854="","",SUM(G$1:G854))</f>
        <v/>
      </c>
      <c r="I854" s="82" t="str">
        <f t="shared" si="41"/>
        <v/>
      </c>
    </row>
    <row r="855" spans="1:9" x14ac:dyDescent="0.25">
      <c r="A855" s="84" t="str">
        <f>IF(I854="","",IF(A854&gt;=Paskola_SK!$D$7*p,"",A854+1))</f>
        <v/>
      </c>
      <c r="B855" s="83" t="str">
        <f>IF(A855="","",IF(p=52,B854+7,IF(p=26,B854+14,IF(p=24,IF(MOD(A855,2)=0,EDATE(Paskola_SK!$D$8,A855/2),B854+14),IF(DAY(DATE(YEAR(Paskola_SK!$D$8),MONTH(Paskola_SK!$D$8)+(A855-1)*(12/p),DAY(Paskola_SK!$D$8)))&lt;&gt;DAY(Paskola_SK!$D$8),DATE(YEAR(Paskola_SK!$D$8),MONTH(Paskola_SK!$D$8)+A855*(12/p)+1,0),DATE(YEAR(Paskola_SK!$D$8),MONTH(Paskola_SK!$D$8)+A855*(12/p),DAY(Paskola_SK!$D$8)))))))</f>
        <v/>
      </c>
      <c r="C855" s="82" t="str">
        <f t="shared" si="39"/>
        <v/>
      </c>
      <c r="D855" s="82" t="str">
        <f t="shared" si="40"/>
        <v/>
      </c>
      <c r="E855" s="82" t="str">
        <f>IF(A855="","",A+SUM($D$2:D854))</f>
        <v/>
      </c>
      <c r="F855" s="82" t="str">
        <f>IF(A855="","",SUM(D$1:D855)+PV)</f>
        <v/>
      </c>
      <c r="G855" s="82" t="str">
        <f>IF(A855="","",IF(Paskola_SK!$D$9=Paskola_VP!$A$10,I854*( (1+rate)^(B855-B854)-1 ),I854*rate))</f>
        <v/>
      </c>
      <c r="H855" s="82" t="str">
        <f>IF(D855="","",SUM(G$1:G855))</f>
        <v/>
      </c>
      <c r="I855" s="82" t="str">
        <f t="shared" si="41"/>
        <v/>
      </c>
    </row>
    <row r="856" spans="1:9" x14ac:dyDescent="0.25">
      <c r="A856" s="84" t="str">
        <f>IF(I855="","",IF(A855&gt;=Paskola_SK!$D$7*p,"",A855+1))</f>
        <v/>
      </c>
      <c r="B856" s="83" t="str">
        <f>IF(A856="","",IF(p=52,B855+7,IF(p=26,B855+14,IF(p=24,IF(MOD(A856,2)=0,EDATE(Paskola_SK!$D$8,A856/2),B855+14),IF(DAY(DATE(YEAR(Paskola_SK!$D$8),MONTH(Paskola_SK!$D$8)+(A856-1)*(12/p),DAY(Paskola_SK!$D$8)))&lt;&gt;DAY(Paskola_SK!$D$8),DATE(YEAR(Paskola_SK!$D$8),MONTH(Paskola_SK!$D$8)+A856*(12/p)+1,0),DATE(YEAR(Paskola_SK!$D$8),MONTH(Paskola_SK!$D$8)+A856*(12/p),DAY(Paskola_SK!$D$8)))))))</f>
        <v/>
      </c>
      <c r="C856" s="82" t="str">
        <f t="shared" si="39"/>
        <v/>
      </c>
      <c r="D856" s="82" t="str">
        <f t="shared" si="40"/>
        <v/>
      </c>
      <c r="E856" s="82" t="str">
        <f>IF(A856="","",A+SUM($D$2:D855))</f>
        <v/>
      </c>
      <c r="F856" s="82" t="str">
        <f>IF(A856="","",SUM(D$1:D856)+PV)</f>
        <v/>
      </c>
      <c r="G856" s="82" t="str">
        <f>IF(A856="","",IF(Paskola_SK!$D$9=Paskola_VP!$A$10,I855*( (1+rate)^(B856-B855)-1 ),I855*rate))</f>
        <v/>
      </c>
      <c r="H856" s="82" t="str">
        <f>IF(D856="","",SUM(G$1:G856))</f>
        <v/>
      </c>
      <c r="I856" s="82" t="str">
        <f t="shared" si="41"/>
        <v/>
      </c>
    </row>
    <row r="857" spans="1:9" x14ac:dyDescent="0.25">
      <c r="A857" s="84" t="str">
        <f>IF(I856="","",IF(A856&gt;=Paskola_SK!$D$7*p,"",A856+1))</f>
        <v/>
      </c>
      <c r="B857" s="83" t="str">
        <f>IF(A857="","",IF(p=52,B856+7,IF(p=26,B856+14,IF(p=24,IF(MOD(A857,2)=0,EDATE(Paskola_SK!$D$8,A857/2),B856+14),IF(DAY(DATE(YEAR(Paskola_SK!$D$8),MONTH(Paskola_SK!$D$8)+(A857-1)*(12/p),DAY(Paskola_SK!$D$8)))&lt;&gt;DAY(Paskola_SK!$D$8),DATE(YEAR(Paskola_SK!$D$8),MONTH(Paskola_SK!$D$8)+A857*(12/p)+1,0),DATE(YEAR(Paskola_SK!$D$8),MONTH(Paskola_SK!$D$8)+A857*(12/p),DAY(Paskola_SK!$D$8)))))))</f>
        <v/>
      </c>
      <c r="C857" s="82" t="str">
        <f t="shared" si="39"/>
        <v/>
      </c>
      <c r="D857" s="82" t="str">
        <f t="shared" si="40"/>
        <v/>
      </c>
      <c r="E857" s="82" t="str">
        <f>IF(A857="","",A+SUM($D$2:D856))</f>
        <v/>
      </c>
      <c r="F857" s="82" t="str">
        <f>IF(A857="","",SUM(D$1:D857)+PV)</f>
        <v/>
      </c>
      <c r="G857" s="82" t="str">
        <f>IF(A857="","",IF(Paskola_SK!$D$9=Paskola_VP!$A$10,I856*( (1+rate)^(B857-B856)-1 ),I856*rate))</f>
        <v/>
      </c>
      <c r="H857" s="82" t="str">
        <f>IF(D857="","",SUM(G$1:G857))</f>
        <v/>
      </c>
      <c r="I857" s="82" t="str">
        <f t="shared" si="41"/>
        <v/>
      </c>
    </row>
    <row r="858" spans="1:9" x14ac:dyDescent="0.25">
      <c r="A858" s="84" t="str">
        <f>IF(I857="","",IF(A857&gt;=Paskola_SK!$D$7*p,"",A857+1))</f>
        <v/>
      </c>
      <c r="B858" s="83" t="str">
        <f>IF(A858="","",IF(p=52,B857+7,IF(p=26,B857+14,IF(p=24,IF(MOD(A858,2)=0,EDATE(Paskola_SK!$D$8,A858/2),B857+14),IF(DAY(DATE(YEAR(Paskola_SK!$D$8),MONTH(Paskola_SK!$D$8)+(A858-1)*(12/p),DAY(Paskola_SK!$D$8)))&lt;&gt;DAY(Paskola_SK!$D$8),DATE(YEAR(Paskola_SK!$D$8),MONTH(Paskola_SK!$D$8)+A858*(12/p)+1,0),DATE(YEAR(Paskola_SK!$D$8),MONTH(Paskola_SK!$D$8)+A858*(12/p),DAY(Paskola_SK!$D$8)))))))</f>
        <v/>
      </c>
      <c r="C858" s="82" t="str">
        <f t="shared" si="39"/>
        <v/>
      </c>
      <c r="D858" s="82" t="str">
        <f t="shared" si="40"/>
        <v/>
      </c>
      <c r="E858" s="82" t="str">
        <f>IF(A858="","",A+SUM($D$2:D857))</f>
        <v/>
      </c>
      <c r="F858" s="82" t="str">
        <f>IF(A858="","",SUM(D$1:D858)+PV)</f>
        <v/>
      </c>
      <c r="G858" s="82" t="str">
        <f>IF(A858="","",IF(Paskola_SK!$D$9=Paskola_VP!$A$10,I857*( (1+rate)^(B858-B857)-1 ),I857*rate))</f>
        <v/>
      </c>
      <c r="H858" s="82" t="str">
        <f>IF(D858="","",SUM(G$1:G858))</f>
        <v/>
      </c>
      <c r="I858" s="82" t="str">
        <f t="shared" si="41"/>
        <v/>
      </c>
    </row>
    <row r="859" spans="1:9" x14ac:dyDescent="0.25">
      <c r="A859" s="84" t="str">
        <f>IF(I858="","",IF(A858&gt;=Paskola_SK!$D$7*p,"",A858+1))</f>
        <v/>
      </c>
      <c r="B859" s="83" t="str">
        <f>IF(A859="","",IF(p=52,B858+7,IF(p=26,B858+14,IF(p=24,IF(MOD(A859,2)=0,EDATE(Paskola_SK!$D$8,A859/2),B858+14),IF(DAY(DATE(YEAR(Paskola_SK!$D$8),MONTH(Paskola_SK!$D$8)+(A859-1)*(12/p),DAY(Paskola_SK!$D$8)))&lt;&gt;DAY(Paskola_SK!$D$8),DATE(YEAR(Paskola_SK!$D$8),MONTH(Paskola_SK!$D$8)+A859*(12/p)+1,0),DATE(YEAR(Paskola_SK!$D$8),MONTH(Paskola_SK!$D$8)+A859*(12/p),DAY(Paskola_SK!$D$8)))))))</f>
        <v/>
      </c>
      <c r="C859" s="82" t="str">
        <f t="shared" si="39"/>
        <v/>
      </c>
      <c r="D859" s="82" t="str">
        <f t="shared" si="40"/>
        <v/>
      </c>
      <c r="E859" s="82" t="str">
        <f>IF(A859="","",A+SUM($D$2:D858))</f>
        <v/>
      </c>
      <c r="F859" s="82" t="str">
        <f>IF(A859="","",SUM(D$1:D859)+PV)</f>
        <v/>
      </c>
      <c r="G859" s="82" t="str">
        <f>IF(A859="","",IF(Paskola_SK!$D$9=Paskola_VP!$A$10,I858*( (1+rate)^(B859-B858)-1 ),I858*rate))</f>
        <v/>
      </c>
      <c r="H859" s="82" t="str">
        <f>IF(D859="","",SUM(G$1:G859))</f>
        <v/>
      </c>
      <c r="I859" s="82" t="str">
        <f t="shared" si="41"/>
        <v/>
      </c>
    </row>
    <row r="860" spans="1:9" x14ac:dyDescent="0.25">
      <c r="A860" s="84" t="str">
        <f>IF(I859="","",IF(A859&gt;=Paskola_SK!$D$7*p,"",A859+1))</f>
        <v/>
      </c>
      <c r="B860" s="83" t="str">
        <f>IF(A860="","",IF(p=52,B859+7,IF(p=26,B859+14,IF(p=24,IF(MOD(A860,2)=0,EDATE(Paskola_SK!$D$8,A860/2),B859+14),IF(DAY(DATE(YEAR(Paskola_SK!$D$8),MONTH(Paskola_SK!$D$8)+(A860-1)*(12/p),DAY(Paskola_SK!$D$8)))&lt;&gt;DAY(Paskola_SK!$D$8),DATE(YEAR(Paskola_SK!$D$8),MONTH(Paskola_SK!$D$8)+A860*(12/p)+1,0),DATE(YEAR(Paskola_SK!$D$8),MONTH(Paskola_SK!$D$8)+A860*(12/p),DAY(Paskola_SK!$D$8)))))))</f>
        <v/>
      </c>
      <c r="C860" s="82" t="str">
        <f t="shared" si="39"/>
        <v/>
      </c>
      <c r="D860" s="82" t="str">
        <f t="shared" si="40"/>
        <v/>
      </c>
      <c r="E860" s="82" t="str">
        <f>IF(A860="","",A+SUM($D$2:D859))</f>
        <v/>
      </c>
      <c r="F860" s="82" t="str">
        <f>IF(A860="","",SUM(D$1:D860)+PV)</f>
        <v/>
      </c>
      <c r="G860" s="82" t="str">
        <f>IF(A860="","",IF(Paskola_SK!$D$9=Paskola_VP!$A$10,I859*( (1+rate)^(B860-B859)-1 ),I859*rate))</f>
        <v/>
      </c>
      <c r="H860" s="82" t="str">
        <f>IF(D860="","",SUM(G$1:G860))</f>
        <v/>
      </c>
      <c r="I860" s="82" t="str">
        <f t="shared" si="41"/>
        <v/>
      </c>
    </row>
    <row r="861" spans="1:9" x14ac:dyDescent="0.25">
      <c r="A861" s="84" t="str">
        <f>IF(I860="","",IF(A860&gt;=Paskola_SK!$D$7*p,"",A860+1))</f>
        <v/>
      </c>
      <c r="B861" s="83" t="str">
        <f>IF(A861="","",IF(p=52,B860+7,IF(p=26,B860+14,IF(p=24,IF(MOD(A861,2)=0,EDATE(Paskola_SK!$D$8,A861/2),B860+14),IF(DAY(DATE(YEAR(Paskola_SK!$D$8),MONTH(Paskola_SK!$D$8)+(A861-1)*(12/p),DAY(Paskola_SK!$D$8)))&lt;&gt;DAY(Paskola_SK!$D$8),DATE(YEAR(Paskola_SK!$D$8),MONTH(Paskola_SK!$D$8)+A861*(12/p)+1,0),DATE(YEAR(Paskola_SK!$D$8),MONTH(Paskola_SK!$D$8)+A861*(12/p),DAY(Paskola_SK!$D$8)))))))</f>
        <v/>
      </c>
      <c r="C861" s="82" t="str">
        <f t="shared" si="39"/>
        <v/>
      </c>
      <c r="D861" s="82" t="str">
        <f t="shared" si="40"/>
        <v/>
      </c>
      <c r="E861" s="82" t="str">
        <f>IF(A861="","",A+SUM($D$2:D860))</f>
        <v/>
      </c>
      <c r="F861" s="82" t="str">
        <f>IF(A861="","",SUM(D$1:D861)+PV)</f>
        <v/>
      </c>
      <c r="G861" s="82" t="str">
        <f>IF(A861="","",IF(Paskola_SK!$D$9=Paskola_VP!$A$10,I860*( (1+rate)^(B861-B860)-1 ),I860*rate))</f>
        <v/>
      </c>
      <c r="H861" s="82" t="str">
        <f>IF(D861="","",SUM(G$1:G861))</f>
        <v/>
      </c>
      <c r="I861" s="82" t="str">
        <f t="shared" si="41"/>
        <v/>
      </c>
    </row>
    <row r="862" spans="1:9" x14ac:dyDescent="0.25">
      <c r="A862" s="84" t="str">
        <f>IF(I861="","",IF(A861&gt;=Paskola_SK!$D$7*p,"",A861+1))</f>
        <v/>
      </c>
      <c r="B862" s="83" t="str">
        <f>IF(A862="","",IF(p=52,B861+7,IF(p=26,B861+14,IF(p=24,IF(MOD(A862,2)=0,EDATE(Paskola_SK!$D$8,A862/2),B861+14),IF(DAY(DATE(YEAR(Paskola_SK!$D$8),MONTH(Paskola_SK!$D$8)+(A862-1)*(12/p),DAY(Paskola_SK!$D$8)))&lt;&gt;DAY(Paskola_SK!$D$8),DATE(YEAR(Paskola_SK!$D$8),MONTH(Paskola_SK!$D$8)+A862*(12/p)+1,0),DATE(YEAR(Paskola_SK!$D$8),MONTH(Paskola_SK!$D$8)+A862*(12/p),DAY(Paskola_SK!$D$8)))))))</f>
        <v/>
      </c>
      <c r="C862" s="82" t="str">
        <f t="shared" si="39"/>
        <v/>
      </c>
      <c r="D862" s="82" t="str">
        <f t="shared" si="40"/>
        <v/>
      </c>
      <c r="E862" s="82" t="str">
        <f>IF(A862="","",A+SUM($D$2:D861))</f>
        <v/>
      </c>
      <c r="F862" s="82" t="str">
        <f>IF(A862="","",SUM(D$1:D862)+PV)</f>
        <v/>
      </c>
      <c r="G862" s="82" t="str">
        <f>IF(A862="","",IF(Paskola_SK!$D$9=Paskola_VP!$A$10,I861*( (1+rate)^(B862-B861)-1 ),I861*rate))</f>
        <v/>
      </c>
      <c r="H862" s="82" t="str">
        <f>IF(D862="","",SUM(G$1:G862))</f>
        <v/>
      </c>
      <c r="I862" s="82" t="str">
        <f t="shared" si="41"/>
        <v/>
      </c>
    </row>
    <row r="863" spans="1:9" x14ac:dyDescent="0.25">
      <c r="A863" s="84" t="str">
        <f>IF(I862="","",IF(A862&gt;=Paskola_SK!$D$7*p,"",A862+1))</f>
        <v/>
      </c>
      <c r="B863" s="83" t="str">
        <f>IF(A863="","",IF(p=52,B862+7,IF(p=26,B862+14,IF(p=24,IF(MOD(A863,2)=0,EDATE(Paskola_SK!$D$8,A863/2),B862+14),IF(DAY(DATE(YEAR(Paskola_SK!$D$8),MONTH(Paskola_SK!$D$8)+(A863-1)*(12/p),DAY(Paskola_SK!$D$8)))&lt;&gt;DAY(Paskola_SK!$D$8),DATE(YEAR(Paskola_SK!$D$8),MONTH(Paskola_SK!$D$8)+A863*(12/p)+1,0),DATE(YEAR(Paskola_SK!$D$8),MONTH(Paskola_SK!$D$8)+A863*(12/p),DAY(Paskola_SK!$D$8)))))))</f>
        <v/>
      </c>
      <c r="C863" s="82" t="str">
        <f t="shared" si="39"/>
        <v/>
      </c>
      <c r="D863" s="82" t="str">
        <f t="shared" si="40"/>
        <v/>
      </c>
      <c r="E863" s="82" t="str">
        <f>IF(A863="","",A+SUM($D$2:D862))</f>
        <v/>
      </c>
      <c r="F863" s="82" t="str">
        <f>IF(A863="","",SUM(D$1:D863)+PV)</f>
        <v/>
      </c>
      <c r="G863" s="82" t="str">
        <f>IF(A863="","",IF(Paskola_SK!$D$9=Paskola_VP!$A$10,I862*( (1+rate)^(B863-B862)-1 ),I862*rate))</f>
        <v/>
      </c>
      <c r="H863" s="82" t="str">
        <f>IF(D863="","",SUM(G$1:G863))</f>
        <v/>
      </c>
      <c r="I863" s="82" t="str">
        <f t="shared" si="41"/>
        <v/>
      </c>
    </row>
    <row r="864" spans="1:9" x14ac:dyDescent="0.25">
      <c r="A864" s="84" t="str">
        <f>IF(I863="","",IF(A863&gt;=Paskola_SK!$D$7*p,"",A863+1))</f>
        <v/>
      </c>
      <c r="B864" s="83" t="str">
        <f>IF(A864="","",IF(p=52,B863+7,IF(p=26,B863+14,IF(p=24,IF(MOD(A864,2)=0,EDATE(Paskola_SK!$D$8,A864/2),B863+14),IF(DAY(DATE(YEAR(Paskola_SK!$D$8),MONTH(Paskola_SK!$D$8)+(A864-1)*(12/p),DAY(Paskola_SK!$D$8)))&lt;&gt;DAY(Paskola_SK!$D$8),DATE(YEAR(Paskola_SK!$D$8),MONTH(Paskola_SK!$D$8)+A864*(12/p)+1,0),DATE(YEAR(Paskola_SK!$D$8),MONTH(Paskola_SK!$D$8)+A864*(12/p),DAY(Paskola_SK!$D$8)))))))</f>
        <v/>
      </c>
      <c r="C864" s="82" t="str">
        <f t="shared" si="39"/>
        <v/>
      </c>
      <c r="D864" s="82" t="str">
        <f t="shared" si="40"/>
        <v/>
      </c>
      <c r="E864" s="82" t="str">
        <f>IF(A864="","",A+SUM($D$2:D863))</f>
        <v/>
      </c>
      <c r="F864" s="82" t="str">
        <f>IF(A864="","",SUM(D$1:D864)+PV)</f>
        <v/>
      </c>
      <c r="G864" s="82" t="str">
        <f>IF(A864="","",IF(Paskola_SK!$D$9=Paskola_VP!$A$10,I863*( (1+rate)^(B864-B863)-1 ),I863*rate))</f>
        <v/>
      </c>
      <c r="H864" s="82" t="str">
        <f>IF(D864="","",SUM(G$1:G864))</f>
        <v/>
      </c>
      <c r="I864" s="82" t="str">
        <f t="shared" si="41"/>
        <v/>
      </c>
    </row>
    <row r="865" spans="1:9" x14ac:dyDescent="0.25">
      <c r="A865" s="84" t="str">
        <f>IF(I864="","",IF(A864&gt;=Paskola_SK!$D$7*p,"",A864+1))</f>
        <v/>
      </c>
      <c r="B865" s="83" t="str">
        <f>IF(A865="","",IF(p=52,B864+7,IF(p=26,B864+14,IF(p=24,IF(MOD(A865,2)=0,EDATE(Paskola_SK!$D$8,A865/2),B864+14),IF(DAY(DATE(YEAR(Paskola_SK!$D$8),MONTH(Paskola_SK!$D$8)+(A865-1)*(12/p),DAY(Paskola_SK!$D$8)))&lt;&gt;DAY(Paskola_SK!$D$8),DATE(YEAR(Paskola_SK!$D$8),MONTH(Paskola_SK!$D$8)+A865*(12/p)+1,0),DATE(YEAR(Paskola_SK!$D$8),MONTH(Paskola_SK!$D$8)+A865*(12/p),DAY(Paskola_SK!$D$8)))))))</f>
        <v/>
      </c>
      <c r="C865" s="82" t="str">
        <f t="shared" si="39"/>
        <v/>
      </c>
      <c r="D865" s="82" t="str">
        <f t="shared" si="40"/>
        <v/>
      </c>
      <c r="E865" s="82" t="str">
        <f>IF(A865="","",A+SUM($D$2:D864))</f>
        <v/>
      </c>
      <c r="F865" s="82" t="str">
        <f>IF(A865="","",SUM(D$1:D865)+PV)</f>
        <v/>
      </c>
      <c r="G865" s="82" t="str">
        <f>IF(A865="","",IF(Paskola_SK!$D$9=Paskola_VP!$A$10,I864*( (1+rate)^(B865-B864)-1 ),I864*rate))</f>
        <v/>
      </c>
      <c r="H865" s="82" t="str">
        <f>IF(D865="","",SUM(G$1:G865))</f>
        <v/>
      </c>
      <c r="I865" s="82" t="str">
        <f t="shared" si="41"/>
        <v/>
      </c>
    </row>
    <row r="866" spans="1:9" x14ac:dyDescent="0.25">
      <c r="A866" s="84" t="str">
        <f>IF(I865="","",IF(A865&gt;=Paskola_SK!$D$7*p,"",A865+1))</f>
        <v/>
      </c>
      <c r="B866" s="83" t="str">
        <f>IF(A866="","",IF(p=52,B865+7,IF(p=26,B865+14,IF(p=24,IF(MOD(A866,2)=0,EDATE(Paskola_SK!$D$8,A866/2),B865+14),IF(DAY(DATE(YEAR(Paskola_SK!$D$8),MONTH(Paskola_SK!$D$8)+(A866-1)*(12/p),DAY(Paskola_SK!$D$8)))&lt;&gt;DAY(Paskola_SK!$D$8),DATE(YEAR(Paskola_SK!$D$8),MONTH(Paskola_SK!$D$8)+A866*(12/p)+1,0),DATE(YEAR(Paskola_SK!$D$8),MONTH(Paskola_SK!$D$8)+A866*(12/p),DAY(Paskola_SK!$D$8)))))))</f>
        <v/>
      </c>
      <c r="C866" s="82" t="str">
        <f t="shared" si="39"/>
        <v/>
      </c>
      <c r="D866" s="82" t="str">
        <f t="shared" si="40"/>
        <v/>
      </c>
      <c r="E866" s="82" t="str">
        <f>IF(A866="","",A+SUM($D$2:D865))</f>
        <v/>
      </c>
      <c r="F866" s="82" t="str">
        <f>IF(A866="","",SUM(D$1:D866)+PV)</f>
        <v/>
      </c>
      <c r="G866" s="82" t="str">
        <f>IF(A866="","",IF(Paskola_SK!$D$9=Paskola_VP!$A$10,I865*( (1+rate)^(B866-B865)-1 ),I865*rate))</f>
        <v/>
      </c>
      <c r="H866" s="82" t="str">
        <f>IF(D866="","",SUM(G$1:G866))</f>
        <v/>
      </c>
      <c r="I866" s="82" t="str">
        <f t="shared" si="41"/>
        <v/>
      </c>
    </row>
    <row r="867" spans="1:9" x14ac:dyDescent="0.25">
      <c r="A867" s="84" t="str">
        <f>IF(I866="","",IF(A866&gt;=Paskola_SK!$D$7*p,"",A866+1))</f>
        <v/>
      </c>
      <c r="B867" s="83" t="str">
        <f>IF(A867="","",IF(p=52,B866+7,IF(p=26,B866+14,IF(p=24,IF(MOD(A867,2)=0,EDATE(Paskola_SK!$D$8,A867/2),B866+14),IF(DAY(DATE(YEAR(Paskola_SK!$D$8),MONTH(Paskola_SK!$D$8)+(A867-1)*(12/p),DAY(Paskola_SK!$D$8)))&lt;&gt;DAY(Paskola_SK!$D$8),DATE(YEAR(Paskola_SK!$D$8),MONTH(Paskola_SK!$D$8)+A867*(12/p)+1,0),DATE(YEAR(Paskola_SK!$D$8),MONTH(Paskola_SK!$D$8)+A867*(12/p),DAY(Paskola_SK!$D$8)))))))</f>
        <v/>
      </c>
      <c r="C867" s="82" t="str">
        <f t="shared" si="39"/>
        <v/>
      </c>
      <c r="D867" s="82" t="str">
        <f t="shared" si="40"/>
        <v/>
      </c>
      <c r="E867" s="82" t="str">
        <f>IF(A867="","",A+SUM($D$2:D866))</f>
        <v/>
      </c>
      <c r="F867" s="82" t="str">
        <f>IF(A867="","",SUM(D$1:D867)+PV)</f>
        <v/>
      </c>
      <c r="G867" s="82" t="str">
        <f>IF(A867="","",IF(Paskola_SK!$D$9=Paskola_VP!$A$10,I866*( (1+rate)^(B867-B866)-1 ),I866*rate))</f>
        <v/>
      </c>
      <c r="H867" s="82" t="str">
        <f>IF(D867="","",SUM(G$1:G867))</f>
        <v/>
      </c>
      <c r="I867" s="82" t="str">
        <f t="shared" si="41"/>
        <v/>
      </c>
    </row>
    <row r="868" spans="1:9" x14ac:dyDescent="0.25">
      <c r="A868" s="84" t="str">
        <f>IF(I867="","",IF(A867&gt;=Paskola_SK!$D$7*p,"",A867+1))</f>
        <v/>
      </c>
      <c r="B868" s="83" t="str">
        <f>IF(A868="","",IF(p=52,B867+7,IF(p=26,B867+14,IF(p=24,IF(MOD(A868,2)=0,EDATE(Paskola_SK!$D$8,A868/2),B867+14),IF(DAY(DATE(YEAR(Paskola_SK!$D$8),MONTH(Paskola_SK!$D$8)+(A868-1)*(12/p),DAY(Paskola_SK!$D$8)))&lt;&gt;DAY(Paskola_SK!$D$8),DATE(YEAR(Paskola_SK!$D$8),MONTH(Paskola_SK!$D$8)+A868*(12/p)+1,0),DATE(YEAR(Paskola_SK!$D$8),MONTH(Paskola_SK!$D$8)+A868*(12/p),DAY(Paskola_SK!$D$8)))))))</f>
        <v/>
      </c>
      <c r="C868" s="82" t="str">
        <f t="shared" si="39"/>
        <v/>
      </c>
      <c r="D868" s="82" t="str">
        <f t="shared" si="40"/>
        <v/>
      </c>
      <c r="E868" s="82" t="str">
        <f>IF(A868="","",A+SUM($D$2:D867))</f>
        <v/>
      </c>
      <c r="F868" s="82" t="str">
        <f>IF(A868="","",SUM(D$1:D868)+PV)</f>
        <v/>
      </c>
      <c r="G868" s="82" t="str">
        <f>IF(A868="","",IF(Paskola_SK!$D$9=Paskola_VP!$A$10,I867*( (1+rate)^(B868-B867)-1 ),I867*rate))</f>
        <v/>
      </c>
      <c r="H868" s="82" t="str">
        <f>IF(D868="","",SUM(G$1:G868))</f>
        <v/>
      </c>
      <c r="I868" s="82" t="str">
        <f t="shared" si="41"/>
        <v/>
      </c>
    </row>
    <row r="869" spans="1:9" x14ac:dyDescent="0.25">
      <c r="A869" s="84" t="str">
        <f>IF(I868="","",IF(A868&gt;=Paskola_SK!$D$7*p,"",A868+1))</f>
        <v/>
      </c>
      <c r="B869" s="83" t="str">
        <f>IF(A869="","",IF(p=52,B868+7,IF(p=26,B868+14,IF(p=24,IF(MOD(A869,2)=0,EDATE(Paskola_SK!$D$8,A869/2),B868+14),IF(DAY(DATE(YEAR(Paskola_SK!$D$8),MONTH(Paskola_SK!$D$8)+(A869-1)*(12/p),DAY(Paskola_SK!$D$8)))&lt;&gt;DAY(Paskola_SK!$D$8),DATE(YEAR(Paskola_SK!$D$8),MONTH(Paskola_SK!$D$8)+A869*(12/p)+1,0),DATE(YEAR(Paskola_SK!$D$8),MONTH(Paskola_SK!$D$8)+A869*(12/p),DAY(Paskola_SK!$D$8)))))))</f>
        <v/>
      </c>
      <c r="C869" s="82" t="str">
        <f t="shared" si="39"/>
        <v/>
      </c>
      <c r="D869" s="82" t="str">
        <f t="shared" si="40"/>
        <v/>
      </c>
      <c r="E869" s="82" t="str">
        <f>IF(A869="","",A+SUM($D$2:D868))</f>
        <v/>
      </c>
      <c r="F869" s="82" t="str">
        <f>IF(A869="","",SUM(D$1:D869)+PV)</f>
        <v/>
      </c>
      <c r="G869" s="82" t="str">
        <f>IF(A869="","",IF(Paskola_SK!$D$9=Paskola_VP!$A$10,I868*( (1+rate)^(B869-B868)-1 ),I868*rate))</f>
        <v/>
      </c>
      <c r="H869" s="82" t="str">
        <f>IF(D869="","",SUM(G$1:G869))</f>
        <v/>
      </c>
      <c r="I869" s="82" t="str">
        <f t="shared" si="41"/>
        <v/>
      </c>
    </row>
    <row r="870" spans="1:9" x14ac:dyDescent="0.25">
      <c r="A870" s="84" t="str">
        <f>IF(I869="","",IF(A869&gt;=Paskola_SK!$D$7*p,"",A869+1))</f>
        <v/>
      </c>
      <c r="B870" s="83" t="str">
        <f>IF(A870="","",IF(p=52,B869+7,IF(p=26,B869+14,IF(p=24,IF(MOD(A870,2)=0,EDATE(Paskola_SK!$D$8,A870/2),B869+14),IF(DAY(DATE(YEAR(Paskola_SK!$D$8),MONTH(Paskola_SK!$D$8)+(A870-1)*(12/p),DAY(Paskola_SK!$D$8)))&lt;&gt;DAY(Paskola_SK!$D$8),DATE(YEAR(Paskola_SK!$D$8),MONTH(Paskola_SK!$D$8)+A870*(12/p)+1,0),DATE(YEAR(Paskola_SK!$D$8),MONTH(Paskola_SK!$D$8)+A870*(12/p),DAY(Paskola_SK!$D$8)))))))</f>
        <v/>
      </c>
      <c r="C870" s="82" t="str">
        <f t="shared" si="39"/>
        <v/>
      </c>
      <c r="D870" s="82" t="str">
        <f t="shared" si="40"/>
        <v/>
      </c>
      <c r="E870" s="82" t="str">
        <f>IF(A870="","",A+SUM($D$2:D869))</f>
        <v/>
      </c>
      <c r="F870" s="82" t="str">
        <f>IF(A870="","",SUM(D$1:D870)+PV)</f>
        <v/>
      </c>
      <c r="G870" s="82" t="str">
        <f>IF(A870="","",IF(Paskola_SK!$D$9=Paskola_VP!$A$10,I869*( (1+rate)^(B870-B869)-1 ),I869*rate))</f>
        <v/>
      </c>
      <c r="H870" s="82" t="str">
        <f>IF(D870="","",SUM(G$1:G870))</f>
        <v/>
      </c>
      <c r="I870" s="82" t="str">
        <f t="shared" si="41"/>
        <v/>
      </c>
    </row>
    <row r="871" spans="1:9" x14ac:dyDescent="0.25">
      <c r="A871" s="84" t="str">
        <f>IF(I870="","",IF(A870&gt;=Paskola_SK!$D$7*p,"",A870+1))</f>
        <v/>
      </c>
      <c r="B871" s="83" t="str">
        <f>IF(A871="","",IF(p=52,B870+7,IF(p=26,B870+14,IF(p=24,IF(MOD(A871,2)=0,EDATE(Paskola_SK!$D$8,A871/2),B870+14),IF(DAY(DATE(YEAR(Paskola_SK!$D$8),MONTH(Paskola_SK!$D$8)+(A871-1)*(12/p),DAY(Paskola_SK!$D$8)))&lt;&gt;DAY(Paskola_SK!$D$8),DATE(YEAR(Paskola_SK!$D$8),MONTH(Paskola_SK!$D$8)+A871*(12/p)+1,0),DATE(YEAR(Paskola_SK!$D$8),MONTH(Paskola_SK!$D$8)+A871*(12/p),DAY(Paskola_SK!$D$8)))))))</f>
        <v/>
      </c>
      <c r="C871" s="82" t="str">
        <f t="shared" si="39"/>
        <v/>
      </c>
      <c r="D871" s="82" t="str">
        <f t="shared" si="40"/>
        <v/>
      </c>
      <c r="E871" s="82" t="str">
        <f>IF(A871="","",A+SUM($D$2:D870))</f>
        <v/>
      </c>
      <c r="F871" s="82" t="str">
        <f>IF(A871="","",SUM(D$1:D871)+PV)</f>
        <v/>
      </c>
      <c r="G871" s="82" t="str">
        <f>IF(A871="","",IF(Paskola_SK!$D$9=Paskola_VP!$A$10,I870*( (1+rate)^(B871-B870)-1 ),I870*rate))</f>
        <v/>
      </c>
      <c r="H871" s="82" t="str">
        <f>IF(D871="","",SUM(G$1:G871))</f>
        <v/>
      </c>
      <c r="I871" s="82" t="str">
        <f t="shared" si="41"/>
        <v/>
      </c>
    </row>
    <row r="872" spans="1:9" x14ac:dyDescent="0.25">
      <c r="A872" s="84" t="str">
        <f>IF(I871="","",IF(A871&gt;=Paskola_SK!$D$7*p,"",A871+1))</f>
        <v/>
      </c>
      <c r="B872" s="83" t="str">
        <f>IF(A872="","",IF(p=52,B871+7,IF(p=26,B871+14,IF(p=24,IF(MOD(A872,2)=0,EDATE(Paskola_SK!$D$8,A872/2),B871+14),IF(DAY(DATE(YEAR(Paskola_SK!$D$8),MONTH(Paskola_SK!$D$8)+(A872-1)*(12/p),DAY(Paskola_SK!$D$8)))&lt;&gt;DAY(Paskola_SK!$D$8),DATE(YEAR(Paskola_SK!$D$8),MONTH(Paskola_SK!$D$8)+A872*(12/p)+1,0),DATE(YEAR(Paskola_SK!$D$8),MONTH(Paskola_SK!$D$8)+A872*(12/p),DAY(Paskola_SK!$D$8)))))))</f>
        <v/>
      </c>
      <c r="C872" s="82" t="str">
        <f t="shared" si="39"/>
        <v/>
      </c>
      <c r="D872" s="82" t="str">
        <f t="shared" si="40"/>
        <v/>
      </c>
      <c r="E872" s="82" t="str">
        <f>IF(A872="","",A+SUM($D$2:D871))</f>
        <v/>
      </c>
      <c r="F872" s="82" t="str">
        <f>IF(A872="","",SUM(D$1:D872)+PV)</f>
        <v/>
      </c>
      <c r="G872" s="82" t="str">
        <f>IF(A872="","",IF(Paskola_SK!$D$9=Paskola_VP!$A$10,I871*( (1+rate)^(B872-B871)-1 ),I871*rate))</f>
        <v/>
      </c>
      <c r="H872" s="82" t="str">
        <f>IF(D872="","",SUM(G$1:G872))</f>
        <v/>
      </c>
      <c r="I872" s="82" t="str">
        <f t="shared" si="41"/>
        <v/>
      </c>
    </row>
    <row r="873" spans="1:9" x14ac:dyDescent="0.25">
      <c r="A873" s="84" t="str">
        <f>IF(I872="","",IF(A872&gt;=Paskola_SK!$D$7*p,"",A872+1))</f>
        <v/>
      </c>
      <c r="B873" s="83" t="str">
        <f>IF(A873="","",IF(p=52,B872+7,IF(p=26,B872+14,IF(p=24,IF(MOD(A873,2)=0,EDATE(Paskola_SK!$D$8,A873/2),B872+14),IF(DAY(DATE(YEAR(Paskola_SK!$D$8),MONTH(Paskola_SK!$D$8)+(A873-1)*(12/p),DAY(Paskola_SK!$D$8)))&lt;&gt;DAY(Paskola_SK!$D$8),DATE(YEAR(Paskola_SK!$D$8),MONTH(Paskola_SK!$D$8)+A873*(12/p)+1,0),DATE(YEAR(Paskola_SK!$D$8),MONTH(Paskola_SK!$D$8)+A873*(12/p),DAY(Paskola_SK!$D$8)))))))</f>
        <v/>
      </c>
      <c r="C873" s="82" t="str">
        <f t="shared" si="39"/>
        <v/>
      </c>
      <c r="D873" s="82" t="str">
        <f t="shared" si="40"/>
        <v/>
      </c>
      <c r="E873" s="82" t="str">
        <f>IF(A873="","",A+SUM($D$2:D872))</f>
        <v/>
      </c>
      <c r="F873" s="82" t="str">
        <f>IF(A873="","",SUM(D$1:D873)+PV)</f>
        <v/>
      </c>
      <c r="G873" s="82" t="str">
        <f>IF(A873="","",IF(Paskola_SK!$D$9=Paskola_VP!$A$10,I872*( (1+rate)^(B873-B872)-1 ),I872*rate))</f>
        <v/>
      </c>
      <c r="H873" s="82" t="str">
        <f>IF(D873="","",SUM(G$1:G873))</f>
        <v/>
      </c>
      <c r="I873" s="82" t="str">
        <f t="shared" si="41"/>
        <v/>
      </c>
    </row>
    <row r="874" spans="1:9" x14ac:dyDescent="0.25">
      <c r="A874" s="84" t="str">
        <f>IF(I873="","",IF(A873&gt;=Paskola_SK!$D$7*p,"",A873+1))</f>
        <v/>
      </c>
      <c r="B874" s="83" t="str">
        <f>IF(A874="","",IF(p=52,B873+7,IF(p=26,B873+14,IF(p=24,IF(MOD(A874,2)=0,EDATE(Paskola_SK!$D$8,A874/2),B873+14),IF(DAY(DATE(YEAR(Paskola_SK!$D$8),MONTH(Paskola_SK!$D$8)+(A874-1)*(12/p),DAY(Paskola_SK!$D$8)))&lt;&gt;DAY(Paskola_SK!$D$8),DATE(YEAR(Paskola_SK!$D$8),MONTH(Paskola_SK!$D$8)+A874*(12/p)+1,0),DATE(YEAR(Paskola_SK!$D$8),MONTH(Paskola_SK!$D$8)+A874*(12/p),DAY(Paskola_SK!$D$8)))))))</f>
        <v/>
      </c>
      <c r="C874" s="82" t="str">
        <f t="shared" si="39"/>
        <v/>
      </c>
      <c r="D874" s="82" t="str">
        <f t="shared" si="40"/>
        <v/>
      </c>
      <c r="E874" s="82" t="str">
        <f>IF(A874="","",A+SUM($D$2:D873))</f>
        <v/>
      </c>
      <c r="F874" s="82" t="str">
        <f>IF(A874="","",SUM(D$1:D874)+PV)</f>
        <v/>
      </c>
      <c r="G874" s="82" t="str">
        <f>IF(A874="","",IF(Paskola_SK!$D$9=Paskola_VP!$A$10,I873*( (1+rate)^(B874-B873)-1 ),I873*rate))</f>
        <v/>
      </c>
      <c r="H874" s="82" t="str">
        <f>IF(D874="","",SUM(G$1:G874))</f>
        <v/>
      </c>
      <c r="I874" s="82" t="str">
        <f t="shared" si="41"/>
        <v/>
      </c>
    </row>
    <row r="875" spans="1:9" x14ac:dyDescent="0.25">
      <c r="A875" s="84" t="str">
        <f>IF(I874="","",IF(A874&gt;=Paskola_SK!$D$7*p,"",A874+1))</f>
        <v/>
      </c>
      <c r="B875" s="83" t="str">
        <f>IF(A875="","",IF(p=52,B874+7,IF(p=26,B874+14,IF(p=24,IF(MOD(A875,2)=0,EDATE(Paskola_SK!$D$8,A875/2),B874+14),IF(DAY(DATE(YEAR(Paskola_SK!$D$8),MONTH(Paskola_SK!$D$8)+(A875-1)*(12/p),DAY(Paskola_SK!$D$8)))&lt;&gt;DAY(Paskola_SK!$D$8),DATE(YEAR(Paskola_SK!$D$8),MONTH(Paskola_SK!$D$8)+A875*(12/p)+1,0),DATE(YEAR(Paskola_SK!$D$8),MONTH(Paskola_SK!$D$8)+A875*(12/p),DAY(Paskola_SK!$D$8)))))))</f>
        <v/>
      </c>
      <c r="C875" s="82" t="str">
        <f t="shared" si="39"/>
        <v/>
      </c>
      <c r="D875" s="82" t="str">
        <f t="shared" si="40"/>
        <v/>
      </c>
      <c r="E875" s="82" t="str">
        <f>IF(A875="","",A+SUM($D$2:D874))</f>
        <v/>
      </c>
      <c r="F875" s="82" t="str">
        <f>IF(A875="","",SUM(D$1:D875)+PV)</f>
        <v/>
      </c>
      <c r="G875" s="82" t="str">
        <f>IF(A875="","",IF(Paskola_SK!$D$9=Paskola_VP!$A$10,I874*( (1+rate)^(B875-B874)-1 ),I874*rate))</f>
        <v/>
      </c>
      <c r="H875" s="82" t="str">
        <f>IF(D875="","",SUM(G$1:G875))</f>
        <v/>
      </c>
      <c r="I875" s="82" t="str">
        <f t="shared" si="41"/>
        <v/>
      </c>
    </row>
    <row r="876" spans="1:9" x14ac:dyDescent="0.25">
      <c r="A876" s="84" t="str">
        <f>IF(I875="","",IF(A875&gt;=Paskola_SK!$D$7*p,"",A875+1))</f>
        <v/>
      </c>
      <c r="B876" s="83" t="str">
        <f>IF(A876="","",IF(p=52,B875+7,IF(p=26,B875+14,IF(p=24,IF(MOD(A876,2)=0,EDATE(Paskola_SK!$D$8,A876/2),B875+14),IF(DAY(DATE(YEAR(Paskola_SK!$D$8),MONTH(Paskola_SK!$D$8)+(A876-1)*(12/p),DAY(Paskola_SK!$D$8)))&lt;&gt;DAY(Paskola_SK!$D$8),DATE(YEAR(Paskola_SK!$D$8),MONTH(Paskola_SK!$D$8)+A876*(12/p)+1,0),DATE(YEAR(Paskola_SK!$D$8),MONTH(Paskola_SK!$D$8)+A876*(12/p),DAY(Paskola_SK!$D$8)))))))</f>
        <v/>
      </c>
      <c r="C876" s="82" t="str">
        <f t="shared" si="39"/>
        <v/>
      </c>
      <c r="D876" s="82" t="str">
        <f t="shared" si="40"/>
        <v/>
      </c>
      <c r="E876" s="82" t="str">
        <f>IF(A876="","",A+SUM($D$2:D875))</f>
        <v/>
      </c>
      <c r="F876" s="82" t="str">
        <f>IF(A876="","",SUM(D$1:D876)+PV)</f>
        <v/>
      </c>
      <c r="G876" s="82" t="str">
        <f>IF(A876="","",IF(Paskola_SK!$D$9=Paskola_VP!$A$10,I875*( (1+rate)^(B876-B875)-1 ),I875*rate))</f>
        <v/>
      </c>
      <c r="H876" s="82" t="str">
        <f>IF(D876="","",SUM(G$1:G876))</f>
        <v/>
      </c>
      <c r="I876" s="82" t="str">
        <f t="shared" si="41"/>
        <v/>
      </c>
    </row>
    <row r="877" spans="1:9" x14ac:dyDescent="0.25">
      <c r="A877" s="84" t="str">
        <f>IF(I876="","",IF(A876&gt;=Paskola_SK!$D$7*p,"",A876+1))</f>
        <v/>
      </c>
      <c r="B877" s="83" t="str">
        <f>IF(A877="","",IF(p=52,B876+7,IF(p=26,B876+14,IF(p=24,IF(MOD(A877,2)=0,EDATE(Paskola_SK!$D$8,A877/2),B876+14),IF(DAY(DATE(YEAR(Paskola_SK!$D$8),MONTH(Paskola_SK!$D$8)+(A877-1)*(12/p),DAY(Paskola_SK!$D$8)))&lt;&gt;DAY(Paskola_SK!$D$8),DATE(YEAR(Paskola_SK!$D$8),MONTH(Paskola_SK!$D$8)+A877*(12/p)+1,0),DATE(YEAR(Paskola_SK!$D$8),MONTH(Paskola_SK!$D$8)+A877*(12/p),DAY(Paskola_SK!$D$8)))))))</f>
        <v/>
      </c>
      <c r="C877" s="82" t="str">
        <f t="shared" si="39"/>
        <v/>
      </c>
      <c r="D877" s="82" t="str">
        <f t="shared" si="40"/>
        <v/>
      </c>
      <c r="E877" s="82" t="str">
        <f>IF(A877="","",A+SUM($D$2:D876))</f>
        <v/>
      </c>
      <c r="F877" s="82" t="str">
        <f>IF(A877="","",SUM(D$1:D877)+PV)</f>
        <v/>
      </c>
      <c r="G877" s="82" t="str">
        <f>IF(A877="","",IF(Paskola_SK!$D$9=Paskola_VP!$A$10,I876*( (1+rate)^(B877-B876)-1 ),I876*rate))</f>
        <v/>
      </c>
      <c r="H877" s="82" t="str">
        <f>IF(D877="","",SUM(G$1:G877))</f>
        <v/>
      </c>
      <c r="I877" s="82" t="str">
        <f t="shared" si="41"/>
        <v/>
      </c>
    </row>
    <row r="878" spans="1:9" x14ac:dyDescent="0.25">
      <c r="A878" s="84" t="str">
        <f>IF(I877="","",IF(A877&gt;=Paskola_SK!$D$7*p,"",A877+1))</f>
        <v/>
      </c>
      <c r="B878" s="83" t="str">
        <f>IF(A878="","",IF(p=52,B877+7,IF(p=26,B877+14,IF(p=24,IF(MOD(A878,2)=0,EDATE(Paskola_SK!$D$8,A878/2),B877+14),IF(DAY(DATE(YEAR(Paskola_SK!$D$8),MONTH(Paskola_SK!$D$8)+(A878-1)*(12/p),DAY(Paskola_SK!$D$8)))&lt;&gt;DAY(Paskola_SK!$D$8),DATE(YEAR(Paskola_SK!$D$8),MONTH(Paskola_SK!$D$8)+A878*(12/p)+1,0),DATE(YEAR(Paskola_SK!$D$8),MONTH(Paskola_SK!$D$8)+A878*(12/p),DAY(Paskola_SK!$D$8)))))))</f>
        <v/>
      </c>
      <c r="C878" s="82" t="str">
        <f t="shared" si="39"/>
        <v/>
      </c>
      <c r="D878" s="82" t="str">
        <f t="shared" si="40"/>
        <v/>
      </c>
      <c r="E878" s="82" t="str">
        <f>IF(A878="","",A+SUM($D$2:D877))</f>
        <v/>
      </c>
      <c r="F878" s="82" t="str">
        <f>IF(A878="","",SUM(D$1:D878)+PV)</f>
        <v/>
      </c>
      <c r="G878" s="82" t="str">
        <f>IF(A878="","",IF(Paskola_SK!$D$9=Paskola_VP!$A$10,I877*( (1+rate)^(B878-B877)-1 ),I877*rate))</f>
        <v/>
      </c>
      <c r="H878" s="82" t="str">
        <f>IF(D878="","",SUM(G$1:G878))</f>
        <v/>
      </c>
      <c r="I878" s="82" t="str">
        <f t="shared" si="41"/>
        <v/>
      </c>
    </row>
    <row r="879" spans="1:9" x14ac:dyDescent="0.25">
      <c r="A879" s="84" t="str">
        <f>IF(I878="","",IF(A878&gt;=Paskola_SK!$D$7*p,"",A878+1))</f>
        <v/>
      </c>
      <c r="B879" s="83" t="str">
        <f>IF(A879="","",IF(p=52,B878+7,IF(p=26,B878+14,IF(p=24,IF(MOD(A879,2)=0,EDATE(Paskola_SK!$D$8,A879/2),B878+14),IF(DAY(DATE(YEAR(Paskola_SK!$D$8),MONTH(Paskola_SK!$D$8)+(A879-1)*(12/p),DAY(Paskola_SK!$D$8)))&lt;&gt;DAY(Paskola_SK!$D$8),DATE(YEAR(Paskola_SK!$D$8),MONTH(Paskola_SK!$D$8)+A879*(12/p)+1,0),DATE(YEAR(Paskola_SK!$D$8),MONTH(Paskola_SK!$D$8)+A879*(12/p),DAY(Paskola_SK!$D$8)))))))</f>
        <v/>
      </c>
      <c r="C879" s="82" t="str">
        <f t="shared" si="39"/>
        <v/>
      </c>
      <c r="D879" s="82" t="str">
        <f t="shared" si="40"/>
        <v/>
      </c>
      <c r="E879" s="82" t="str">
        <f>IF(A879="","",A+SUM($D$2:D878))</f>
        <v/>
      </c>
      <c r="F879" s="82" t="str">
        <f>IF(A879="","",SUM(D$1:D879)+PV)</f>
        <v/>
      </c>
      <c r="G879" s="82" t="str">
        <f>IF(A879="","",IF(Paskola_SK!$D$9=Paskola_VP!$A$10,I878*( (1+rate)^(B879-B878)-1 ),I878*rate))</f>
        <v/>
      </c>
      <c r="H879" s="82" t="str">
        <f>IF(D879="","",SUM(G$1:G879))</f>
        <v/>
      </c>
      <c r="I879" s="82" t="str">
        <f t="shared" si="41"/>
        <v/>
      </c>
    </row>
    <row r="880" spans="1:9" x14ac:dyDescent="0.25">
      <c r="A880" s="84" t="str">
        <f>IF(I879="","",IF(A879&gt;=Paskola_SK!$D$7*p,"",A879+1))</f>
        <v/>
      </c>
      <c r="B880" s="83" t="str">
        <f>IF(A880="","",IF(p=52,B879+7,IF(p=26,B879+14,IF(p=24,IF(MOD(A880,2)=0,EDATE(Paskola_SK!$D$8,A880/2),B879+14),IF(DAY(DATE(YEAR(Paskola_SK!$D$8),MONTH(Paskola_SK!$D$8)+(A880-1)*(12/p),DAY(Paskola_SK!$D$8)))&lt;&gt;DAY(Paskola_SK!$D$8),DATE(YEAR(Paskola_SK!$D$8),MONTH(Paskola_SK!$D$8)+A880*(12/p)+1,0),DATE(YEAR(Paskola_SK!$D$8),MONTH(Paskola_SK!$D$8)+A880*(12/p),DAY(Paskola_SK!$D$8)))))))</f>
        <v/>
      </c>
      <c r="C880" s="82" t="str">
        <f t="shared" si="39"/>
        <v/>
      </c>
      <c r="D880" s="82" t="str">
        <f t="shared" si="40"/>
        <v/>
      </c>
      <c r="E880" s="82" t="str">
        <f>IF(A880="","",A+SUM($D$2:D879))</f>
        <v/>
      </c>
      <c r="F880" s="82" t="str">
        <f>IF(A880="","",SUM(D$1:D880)+PV)</f>
        <v/>
      </c>
      <c r="G880" s="82" t="str">
        <f>IF(A880="","",IF(Paskola_SK!$D$9=Paskola_VP!$A$10,I879*( (1+rate)^(B880-B879)-1 ),I879*rate))</f>
        <v/>
      </c>
      <c r="H880" s="82" t="str">
        <f>IF(D880="","",SUM(G$1:G880))</f>
        <v/>
      </c>
      <c r="I880" s="82" t="str">
        <f t="shared" si="41"/>
        <v/>
      </c>
    </row>
    <row r="881" spans="1:9" x14ac:dyDescent="0.25">
      <c r="A881" s="84" t="str">
        <f>IF(I880="","",IF(A880&gt;=Paskola_SK!$D$7*p,"",A880+1))</f>
        <v/>
      </c>
      <c r="B881" s="83" t="str">
        <f>IF(A881="","",IF(p=52,B880+7,IF(p=26,B880+14,IF(p=24,IF(MOD(A881,2)=0,EDATE(Paskola_SK!$D$8,A881/2),B880+14),IF(DAY(DATE(YEAR(Paskola_SK!$D$8),MONTH(Paskola_SK!$D$8)+(A881-1)*(12/p),DAY(Paskola_SK!$D$8)))&lt;&gt;DAY(Paskola_SK!$D$8),DATE(YEAR(Paskola_SK!$D$8),MONTH(Paskola_SK!$D$8)+A881*(12/p)+1,0),DATE(YEAR(Paskola_SK!$D$8),MONTH(Paskola_SK!$D$8)+A881*(12/p),DAY(Paskola_SK!$D$8)))))))</f>
        <v/>
      </c>
      <c r="C881" s="82" t="str">
        <f t="shared" si="39"/>
        <v/>
      </c>
      <c r="D881" s="82" t="str">
        <f t="shared" si="40"/>
        <v/>
      </c>
      <c r="E881" s="82" t="str">
        <f>IF(A881="","",A+SUM($D$2:D880))</f>
        <v/>
      </c>
      <c r="F881" s="82" t="str">
        <f>IF(A881="","",SUM(D$1:D881)+PV)</f>
        <v/>
      </c>
      <c r="G881" s="82" t="str">
        <f>IF(A881="","",IF(Paskola_SK!$D$9=Paskola_VP!$A$10,I880*( (1+rate)^(B881-B880)-1 ),I880*rate))</f>
        <v/>
      </c>
      <c r="H881" s="82" t="str">
        <f>IF(D881="","",SUM(G$1:G881))</f>
        <v/>
      </c>
      <c r="I881" s="82" t="str">
        <f t="shared" si="41"/>
        <v/>
      </c>
    </row>
    <row r="882" spans="1:9" x14ac:dyDescent="0.25">
      <c r="A882" s="84" t="str">
        <f>IF(I881="","",IF(A881&gt;=Paskola_SK!$D$7*p,"",A881+1))</f>
        <v/>
      </c>
      <c r="B882" s="83" t="str">
        <f>IF(A882="","",IF(p=52,B881+7,IF(p=26,B881+14,IF(p=24,IF(MOD(A882,2)=0,EDATE(Paskola_SK!$D$8,A882/2),B881+14),IF(DAY(DATE(YEAR(Paskola_SK!$D$8),MONTH(Paskola_SK!$D$8)+(A882-1)*(12/p),DAY(Paskola_SK!$D$8)))&lt;&gt;DAY(Paskola_SK!$D$8),DATE(YEAR(Paskola_SK!$D$8),MONTH(Paskola_SK!$D$8)+A882*(12/p)+1,0),DATE(YEAR(Paskola_SK!$D$8),MONTH(Paskola_SK!$D$8)+A882*(12/p),DAY(Paskola_SK!$D$8)))))))</f>
        <v/>
      </c>
      <c r="C882" s="82" t="str">
        <f t="shared" si="39"/>
        <v/>
      </c>
      <c r="D882" s="82" t="str">
        <f t="shared" si="40"/>
        <v/>
      </c>
      <c r="E882" s="82" t="str">
        <f>IF(A882="","",A+SUM($D$2:D881))</f>
        <v/>
      </c>
      <c r="F882" s="82" t="str">
        <f>IF(A882="","",SUM(D$1:D882)+PV)</f>
        <v/>
      </c>
      <c r="G882" s="82" t="str">
        <f>IF(A882="","",IF(Paskola_SK!$D$9=Paskola_VP!$A$10,I881*( (1+rate)^(B882-B881)-1 ),I881*rate))</f>
        <v/>
      </c>
      <c r="H882" s="82" t="str">
        <f>IF(D882="","",SUM(G$1:G882))</f>
        <v/>
      </c>
      <c r="I882" s="82" t="str">
        <f t="shared" si="41"/>
        <v/>
      </c>
    </row>
    <row r="883" spans="1:9" x14ac:dyDescent="0.25">
      <c r="A883" s="84" t="str">
        <f>IF(I882="","",IF(A882&gt;=Paskola_SK!$D$7*p,"",A882+1))</f>
        <v/>
      </c>
      <c r="B883" s="83" t="str">
        <f>IF(A883="","",IF(p=52,B882+7,IF(p=26,B882+14,IF(p=24,IF(MOD(A883,2)=0,EDATE(Paskola_SK!$D$8,A883/2),B882+14),IF(DAY(DATE(YEAR(Paskola_SK!$D$8),MONTH(Paskola_SK!$D$8)+(A883-1)*(12/p),DAY(Paskola_SK!$D$8)))&lt;&gt;DAY(Paskola_SK!$D$8),DATE(YEAR(Paskola_SK!$D$8),MONTH(Paskola_SK!$D$8)+A883*(12/p)+1,0),DATE(YEAR(Paskola_SK!$D$8),MONTH(Paskola_SK!$D$8)+A883*(12/p),DAY(Paskola_SK!$D$8)))))))</f>
        <v/>
      </c>
      <c r="C883" s="82" t="str">
        <f t="shared" si="39"/>
        <v/>
      </c>
      <c r="D883" s="82" t="str">
        <f t="shared" si="40"/>
        <v/>
      </c>
      <c r="E883" s="82" t="str">
        <f>IF(A883="","",A+SUM($D$2:D882))</f>
        <v/>
      </c>
      <c r="F883" s="82" t="str">
        <f>IF(A883="","",SUM(D$1:D883)+PV)</f>
        <v/>
      </c>
      <c r="G883" s="82" t="str">
        <f>IF(A883="","",IF(Paskola_SK!$D$9=Paskola_VP!$A$10,I882*( (1+rate)^(B883-B882)-1 ),I882*rate))</f>
        <v/>
      </c>
      <c r="H883" s="82" t="str">
        <f>IF(D883="","",SUM(G$1:G883))</f>
        <v/>
      </c>
      <c r="I883" s="82" t="str">
        <f t="shared" si="41"/>
        <v/>
      </c>
    </row>
    <row r="884" spans="1:9" x14ac:dyDescent="0.25">
      <c r="A884" s="84" t="str">
        <f>IF(I883="","",IF(A883&gt;=Paskola_SK!$D$7*p,"",A883+1))</f>
        <v/>
      </c>
      <c r="B884" s="83" t="str">
        <f>IF(A884="","",IF(p=52,B883+7,IF(p=26,B883+14,IF(p=24,IF(MOD(A884,2)=0,EDATE(Paskola_SK!$D$8,A884/2),B883+14),IF(DAY(DATE(YEAR(Paskola_SK!$D$8),MONTH(Paskola_SK!$D$8)+(A884-1)*(12/p),DAY(Paskola_SK!$D$8)))&lt;&gt;DAY(Paskola_SK!$D$8),DATE(YEAR(Paskola_SK!$D$8),MONTH(Paskola_SK!$D$8)+A884*(12/p)+1,0),DATE(YEAR(Paskola_SK!$D$8),MONTH(Paskola_SK!$D$8)+A884*(12/p),DAY(Paskola_SK!$D$8)))))))</f>
        <v/>
      </c>
      <c r="C884" s="82" t="str">
        <f t="shared" si="39"/>
        <v/>
      </c>
      <c r="D884" s="82" t="str">
        <f t="shared" si="40"/>
        <v/>
      </c>
      <c r="E884" s="82" t="str">
        <f>IF(A884="","",A+SUM($D$2:D883))</f>
        <v/>
      </c>
      <c r="F884" s="82" t="str">
        <f>IF(A884="","",SUM(D$1:D884)+PV)</f>
        <v/>
      </c>
      <c r="G884" s="82" t="str">
        <f>IF(A884="","",IF(Paskola_SK!$D$9=Paskola_VP!$A$10,I883*( (1+rate)^(B884-B883)-1 ),I883*rate))</f>
        <v/>
      </c>
      <c r="H884" s="82" t="str">
        <f>IF(D884="","",SUM(G$1:G884))</f>
        <v/>
      </c>
      <c r="I884" s="82" t="str">
        <f t="shared" si="41"/>
        <v/>
      </c>
    </row>
    <row r="885" spans="1:9" x14ac:dyDescent="0.25">
      <c r="A885" s="84" t="str">
        <f>IF(I884="","",IF(A884&gt;=Paskola_SK!$D$7*p,"",A884+1))</f>
        <v/>
      </c>
      <c r="B885" s="83" t="str">
        <f>IF(A885="","",IF(p=52,B884+7,IF(p=26,B884+14,IF(p=24,IF(MOD(A885,2)=0,EDATE(Paskola_SK!$D$8,A885/2),B884+14),IF(DAY(DATE(YEAR(Paskola_SK!$D$8),MONTH(Paskola_SK!$D$8)+(A885-1)*(12/p),DAY(Paskola_SK!$D$8)))&lt;&gt;DAY(Paskola_SK!$D$8),DATE(YEAR(Paskola_SK!$D$8),MONTH(Paskola_SK!$D$8)+A885*(12/p)+1,0),DATE(YEAR(Paskola_SK!$D$8),MONTH(Paskola_SK!$D$8)+A885*(12/p),DAY(Paskola_SK!$D$8)))))))</f>
        <v/>
      </c>
      <c r="C885" s="82" t="str">
        <f t="shared" si="39"/>
        <v/>
      </c>
      <c r="D885" s="82" t="str">
        <f t="shared" si="40"/>
        <v/>
      </c>
      <c r="E885" s="82" t="str">
        <f>IF(A885="","",A+SUM($D$2:D884))</f>
        <v/>
      </c>
      <c r="F885" s="82" t="str">
        <f>IF(A885="","",SUM(D$1:D885)+PV)</f>
        <v/>
      </c>
      <c r="G885" s="82" t="str">
        <f>IF(A885="","",IF(Paskola_SK!$D$9=Paskola_VP!$A$10,I884*( (1+rate)^(B885-B884)-1 ),I884*rate))</f>
        <v/>
      </c>
      <c r="H885" s="82" t="str">
        <f>IF(D885="","",SUM(G$1:G885))</f>
        <v/>
      </c>
      <c r="I885" s="82" t="str">
        <f t="shared" si="41"/>
        <v/>
      </c>
    </row>
    <row r="886" spans="1:9" x14ac:dyDescent="0.25">
      <c r="A886" s="84" t="str">
        <f>IF(I885="","",IF(A885&gt;=Paskola_SK!$D$7*p,"",A885+1))</f>
        <v/>
      </c>
      <c r="B886" s="83" t="str">
        <f>IF(A886="","",IF(p=52,B885+7,IF(p=26,B885+14,IF(p=24,IF(MOD(A886,2)=0,EDATE(Paskola_SK!$D$8,A886/2),B885+14),IF(DAY(DATE(YEAR(Paskola_SK!$D$8),MONTH(Paskola_SK!$D$8)+(A886-1)*(12/p),DAY(Paskola_SK!$D$8)))&lt;&gt;DAY(Paskola_SK!$D$8),DATE(YEAR(Paskola_SK!$D$8),MONTH(Paskola_SK!$D$8)+A886*(12/p)+1,0),DATE(YEAR(Paskola_SK!$D$8),MONTH(Paskola_SK!$D$8)+A886*(12/p),DAY(Paskola_SK!$D$8)))))))</f>
        <v/>
      </c>
      <c r="C886" s="82" t="str">
        <f t="shared" si="39"/>
        <v/>
      </c>
      <c r="D886" s="82" t="str">
        <f t="shared" si="40"/>
        <v/>
      </c>
      <c r="E886" s="82" t="str">
        <f>IF(A886="","",A+SUM($D$2:D885))</f>
        <v/>
      </c>
      <c r="F886" s="82" t="str">
        <f>IF(A886="","",SUM(D$1:D886)+PV)</f>
        <v/>
      </c>
      <c r="G886" s="82" t="str">
        <f>IF(A886="","",IF(Paskola_SK!$D$9=Paskola_VP!$A$10,I885*( (1+rate)^(B886-B885)-1 ),I885*rate))</f>
        <v/>
      </c>
      <c r="H886" s="82" t="str">
        <f>IF(D886="","",SUM(G$1:G886))</f>
        <v/>
      </c>
      <c r="I886" s="82" t="str">
        <f t="shared" si="41"/>
        <v/>
      </c>
    </row>
    <row r="887" spans="1:9" x14ac:dyDescent="0.25">
      <c r="A887" s="84" t="str">
        <f>IF(I886="","",IF(A886&gt;=Paskola_SK!$D$7*p,"",A886+1))</f>
        <v/>
      </c>
      <c r="B887" s="83" t="str">
        <f>IF(A887="","",IF(p=52,B886+7,IF(p=26,B886+14,IF(p=24,IF(MOD(A887,2)=0,EDATE(Paskola_SK!$D$8,A887/2),B886+14),IF(DAY(DATE(YEAR(Paskola_SK!$D$8),MONTH(Paskola_SK!$D$8)+(A887-1)*(12/p),DAY(Paskola_SK!$D$8)))&lt;&gt;DAY(Paskola_SK!$D$8),DATE(YEAR(Paskola_SK!$D$8),MONTH(Paskola_SK!$D$8)+A887*(12/p)+1,0),DATE(YEAR(Paskola_SK!$D$8),MONTH(Paskola_SK!$D$8)+A887*(12/p),DAY(Paskola_SK!$D$8)))))))</f>
        <v/>
      </c>
      <c r="C887" s="82" t="str">
        <f t="shared" si="39"/>
        <v/>
      </c>
      <c r="D887" s="82" t="str">
        <f t="shared" si="40"/>
        <v/>
      </c>
      <c r="E887" s="82" t="str">
        <f>IF(A887="","",A+SUM($D$2:D886))</f>
        <v/>
      </c>
      <c r="F887" s="82" t="str">
        <f>IF(A887="","",SUM(D$1:D887)+PV)</f>
        <v/>
      </c>
      <c r="G887" s="82" t="str">
        <f>IF(A887="","",IF(Paskola_SK!$D$9=Paskola_VP!$A$10,I886*( (1+rate)^(B887-B886)-1 ),I886*rate))</f>
        <v/>
      </c>
      <c r="H887" s="82" t="str">
        <f>IF(D887="","",SUM(G$1:G887))</f>
        <v/>
      </c>
      <c r="I887" s="82" t="str">
        <f t="shared" si="41"/>
        <v/>
      </c>
    </row>
    <row r="888" spans="1:9" x14ac:dyDescent="0.25">
      <c r="A888" s="84" t="str">
        <f>IF(I887="","",IF(A887&gt;=Paskola_SK!$D$7*p,"",A887+1))</f>
        <v/>
      </c>
      <c r="B888" s="83" t="str">
        <f>IF(A888="","",IF(p=52,B887+7,IF(p=26,B887+14,IF(p=24,IF(MOD(A888,2)=0,EDATE(Paskola_SK!$D$8,A888/2),B887+14),IF(DAY(DATE(YEAR(Paskola_SK!$D$8),MONTH(Paskola_SK!$D$8)+(A888-1)*(12/p),DAY(Paskola_SK!$D$8)))&lt;&gt;DAY(Paskola_SK!$D$8),DATE(YEAR(Paskola_SK!$D$8),MONTH(Paskola_SK!$D$8)+A888*(12/p)+1,0),DATE(YEAR(Paskola_SK!$D$8),MONTH(Paskola_SK!$D$8)+A888*(12/p),DAY(Paskola_SK!$D$8)))))))</f>
        <v/>
      </c>
      <c r="C888" s="82" t="str">
        <f t="shared" si="39"/>
        <v/>
      </c>
      <c r="D888" s="82" t="str">
        <f t="shared" si="40"/>
        <v/>
      </c>
      <c r="E888" s="82" t="str">
        <f>IF(A888="","",A+SUM($D$2:D887))</f>
        <v/>
      </c>
      <c r="F888" s="82" t="str">
        <f>IF(A888="","",SUM(D$1:D888)+PV)</f>
        <v/>
      </c>
      <c r="G888" s="82" t="str">
        <f>IF(A888="","",IF(Paskola_SK!$D$9=Paskola_VP!$A$10,I887*( (1+rate)^(B888-B887)-1 ),I887*rate))</f>
        <v/>
      </c>
      <c r="H888" s="82" t="str">
        <f>IF(D888="","",SUM(G$1:G888))</f>
        <v/>
      </c>
      <c r="I888" s="82" t="str">
        <f t="shared" si="41"/>
        <v/>
      </c>
    </row>
    <row r="889" spans="1:9" x14ac:dyDescent="0.25">
      <c r="A889" s="84" t="str">
        <f>IF(I888="","",IF(A888&gt;=Paskola_SK!$D$7*p,"",A888+1))</f>
        <v/>
      </c>
      <c r="B889" s="83" t="str">
        <f>IF(A889="","",IF(p=52,B888+7,IF(p=26,B888+14,IF(p=24,IF(MOD(A889,2)=0,EDATE(Paskola_SK!$D$8,A889/2),B888+14),IF(DAY(DATE(YEAR(Paskola_SK!$D$8),MONTH(Paskola_SK!$D$8)+(A889-1)*(12/p),DAY(Paskola_SK!$D$8)))&lt;&gt;DAY(Paskola_SK!$D$8),DATE(YEAR(Paskola_SK!$D$8),MONTH(Paskola_SK!$D$8)+A889*(12/p)+1,0),DATE(YEAR(Paskola_SK!$D$8),MONTH(Paskola_SK!$D$8)+A889*(12/p),DAY(Paskola_SK!$D$8)))))))</f>
        <v/>
      </c>
      <c r="C889" s="82" t="str">
        <f t="shared" si="39"/>
        <v/>
      </c>
      <c r="D889" s="82" t="str">
        <f t="shared" si="40"/>
        <v/>
      </c>
      <c r="E889" s="82" t="str">
        <f>IF(A889="","",A+SUM($D$2:D888))</f>
        <v/>
      </c>
      <c r="F889" s="82" t="str">
        <f>IF(A889="","",SUM(D$1:D889)+PV)</f>
        <v/>
      </c>
      <c r="G889" s="82" t="str">
        <f>IF(A889="","",IF(Paskola_SK!$D$9=Paskola_VP!$A$10,I888*( (1+rate)^(B889-B888)-1 ),I888*rate))</f>
        <v/>
      </c>
      <c r="H889" s="82" t="str">
        <f>IF(D889="","",SUM(G$1:G889))</f>
        <v/>
      </c>
      <c r="I889" s="82" t="str">
        <f t="shared" si="41"/>
        <v/>
      </c>
    </row>
    <row r="890" spans="1:9" x14ac:dyDescent="0.25">
      <c r="A890" s="84" t="str">
        <f>IF(I889="","",IF(A889&gt;=Paskola_SK!$D$7*p,"",A889+1))</f>
        <v/>
      </c>
      <c r="B890" s="83" t="str">
        <f>IF(A890="","",IF(p=52,B889+7,IF(p=26,B889+14,IF(p=24,IF(MOD(A890,2)=0,EDATE(Paskola_SK!$D$8,A890/2),B889+14),IF(DAY(DATE(YEAR(Paskola_SK!$D$8),MONTH(Paskola_SK!$D$8)+(A890-1)*(12/p),DAY(Paskola_SK!$D$8)))&lt;&gt;DAY(Paskola_SK!$D$8),DATE(YEAR(Paskola_SK!$D$8),MONTH(Paskola_SK!$D$8)+A890*(12/p)+1,0),DATE(YEAR(Paskola_SK!$D$8),MONTH(Paskola_SK!$D$8)+A890*(12/p),DAY(Paskola_SK!$D$8)))))))</f>
        <v/>
      </c>
      <c r="C890" s="82" t="str">
        <f t="shared" si="39"/>
        <v/>
      </c>
      <c r="D890" s="82" t="str">
        <f t="shared" si="40"/>
        <v/>
      </c>
      <c r="E890" s="82" t="str">
        <f>IF(A890="","",A+SUM($D$2:D889))</f>
        <v/>
      </c>
      <c r="F890" s="82" t="str">
        <f>IF(A890="","",SUM(D$1:D890)+PV)</f>
        <v/>
      </c>
      <c r="G890" s="82" t="str">
        <f>IF(A890="","",IF(Paskola_SK!$D$9=Paskola_VP!$A$10,I889*( (1+rate)^(B890-B889)-1 ),I889*rate))</f>
        <v/>
      </c>
      <c r="H890" s="82" t="str">
        <f>IF(D890="","",SUM(G$1:G890))</f>
        <v/>
      </c>
      <c r="I890" s="82" t="str">
        <f t="shared" si="41"/>
        <v/>
      </c>
    </row>
    <row r="891" spans="1:9" x14ac:dyDescent="0.25">
      <c r="A891" s="84" t="str">
        <f>IF(I890="","",IF(A890&gt;=Paskola_SK!$D$7*p,"",A890+1))</f>
        <v/>
      </c>
      <c r="B891" s="83" t="str">
        <f>IF(A891="","",IF(p=52,B890+7,IF(p=26,B890+14,IF(p=24,IF(MOD(A891,2)=0,EDATE(Paskola_SK!$D$8,A891/2),B890+14),IF(DAY(DATE(YEAR(Paskola_SK!$D$8),MONTH(Paskola_SK!$D$8)+(A891-1)*(12/p),DAY(Paskola_SK!$D$8)))&lt;&gt;DAY(Paskola_SK!$D$8),DATE(YEAR(Paskola_SK!$D$8),MONTH(Paskola_SK!$D$8)+A891*(12/p)+1,0),DATE(YEAR(Paskola_SK!$D$8),MONTH(Paskola_SK!$D$8)+A891*(12/p),DAY(Paskola_SK!$D$8)))))))</f>
        <v/>
      </c>
      <c r="C891" s="82" t="str">
        <f t="shared" si="39"/>
        <v/>
      </c>
      <c r="D891" s="82" t="str">
        <f t="shared" si="40"/>
        <v/>
      </c>
      <c r="E891" s="82" t="str">
        <f>IF(A891="","",A+SUM($D$2:D890))</f>
        <v/>
      </c>
      <c r="F891" s="82" t="str">
        <f>IF(A891="","",SUM(D$1:D891)+PV)</f>
        <v/>
      </c>
      <c r="G891" s="82" t="str">
        <f>IF(A891="","",IF(Paskola_SK!$D$9=Paskola_VP!$A$10,I890*( (1+rate)^(B891-B890)-1 ),I890*rate))</f>
        <v/>
      </c>
      <c r="H891" s="82" t="str">
        <f>IF(D891="","",SUM(G$1:G891))</f>
        <v/>
      </c>
      <c r="I891" s="82" t="str">
        <f t="shared" si="41"/>
        <v/>
      </c>
    </row>
    <row r="892" spans="1:9" x14ac:dyDescent="0.25">
      <c r="A892" s="84" t="str">
        <f>IF(I891="","",IF(A891&gt;=Paskola_SK!$D$7*p,"",A891+1))</f>
        <v/>
      </c>
      <c r="B892" s="83" t="str">
        <f>IF(A892="","",IF(p=52,B891+7,IF(p=26,B891+14,IF(p=24,IF(MOD(A892,2)=0,EDATE(Paskola_SK!$D$8,A892/2),B891+14),IF(DAY(DATE(YEAR(Paskola_SK!$D$8),MONTH(Paskola_SK!$D$8)+(A892-1)*(12/p),DAY(Paskola_SK!$D$8)))&lt;&gt;DAY(Paskola_SK!$D$8),DATE(YEAR(Paskola_SK!$D$8),MONTH(Paskola_SK!$D$8)+A892*(12/p)+1,0),DATE(YEAR(Paskola_SK!$D$8),MONTH(Paskola_SK!$D$8)+A892*(12/p),DAY(Paskola_SK!$D$8)))))))</f>
        <v/>
      </c>
      <c r="C892" s="82" t="str">
        <f t="shared" si="39"/>
        <v/>
      </c>
      <c r="D892" s="82" t="str">
        <f t="shared" si="40"/>
        <v/>
      </c>
      <c r="E892" s="82" t="str">
        <f>IF(A892="","",A+SUM($D$2:D891))</f>
        <v/>
      </c>
      <c r="F892" s="82" t="str">
        <f>IF(A892="","",SUM(D$1:D892)+PV)</f>
        <v/>
      </c>
      <c r="G892" s="82" t="str">
        <f>IF(A892="","",IF(Paskola_SK!$D$9=Paskola_VP!$A$10,I891*( (1+rate)^(B892-B891)-1 ),I891*rate))</f>
        <v/>
      </c>
      <c r="H892" s="82" t="str">
        <f>IF(D892="","",SUM(G$1:G892))</f>
        <v/>
      </c>
      <c r="I892" s="82" t="str">
        <f t="shared" si="41"/>
        <v/>
      </c>
    </row>
    <row r="893" spans="1:9" x14ac:dyDescent="0.25">
      <c r="A893" s="84" t="str">
        <f>IF(I892="","",IF(A892&gt;=Paskola_SK!$D$7*p,"",A892+1))</f>
        <v/>
      </c>
      <c r="B893" s="83" t="str">
        <f>IF(A893="","",IF(p=52,B892+7,IF(p=26,B892+14,IF(p=24,IF(MOD(A893,2)=0,EDATE(Paskola_SK!$D$8,A893/2),B892+14),IF(DAY(DATE(YEAR(Paskola_SK!$D$8),MONTH(Paskola_SK!$D$8)+(A893-1)*(12/p),DAY(Paskola_SK!$D$8)))&lt;&gt;DAY(Paskola_SK!$D$8),DATE(YEAR(Paskola_SK!$D$8),MONTH(Paskola_SK!$D$8)+A893*(12/p)+1,0),DATE(YEAR(Paskola_SK!$D$8),MONTH(Paskola_SK!$D$8)+A893*(12/p),DAY(Paskola_SK!$D$8)))))))</f>
        <v/>
      </c>
      <c r="C893" s="82" t="str">
        <f t="shared" si="39"/>
        <v/>
      </c>
      <c r="D893" s="82" t="str">
        <f t="shared" si="40"/>
        <v/>
      </c>
      <c r="E893" s="82" t="str">
        <f>IF(A893="","",A+SUM($D$2:D892))</f>
        <v/>
      </c>
      <c r="F893" s="82" t="str">
        <f>IF(A893="","",SUM(D$1:D893)+PV)</f>
        <v/>
      </c>
      <c r="G893" s="82" t="str">
        <f>IF(A893="","",IF(Paskola_SK!$D$9=Paskola_VP!$A$10,I892*( (1+rate)^(B893-B892)-1 ),I892*rate))</f>
        <v/>
      </c>
      <c r="H893" s="82" t="str">
        <f>IF(D893="","",SUM(G$1:G893))</f>
        <v/>
      </c>
      <c r="I893" s="82" t="str">
        <f t="shared" si="41"/>
        <v/>
      </c>
    </row>
    <row r="894" spans="1:9" x14ac:dyDescent="0.25">
      <c r="A894" s="84" t="str">
        <f>IF(I893="","",IF(A893&gt;=Paskola_SK!$D$7*p,"",A893+1))</f>
        <v/>
      </c>
      <c r="B894" s="83" t="str">
        <f>IF(A894="","",IF(p=52,B893+7,IF(p=26,B893+14,IF(p=24,IF(MOD(A894,2)=0,EDATE(Paskola_SK!$D$8,A894/2),B893+14),IF(DAY(DATE(YEAR(Paskola_SK!$D$8),MONTH(Paskola_SK!$D$8)+(A894-1)*(12/p),DAY(Paskola_SK!$D$8)))&lt;&gt;DAY(Paskola_SK!$D$8),DATE(YEAR(Paskola_SK!$D$8),MONTH(Paskola_SK!$D$8)+A894*(12/p)+1,0),DATE(YEAR(Paskola_SK!$D$8),MONTH(Paskola_SK!$D$8)+A894*(12/p),DAY(Paskola_SK!$D$8)))))))</f>
        <v/>
      </c>
      <c r="C894" s="82" t="str">
        <f t="shared" si="39"/>
        <v/>
      </c>
      <c r="D894" s="82" t="str">
        <f t="shared" si="40"/>
        <v/>
      </c>
      <c r="E894" s="82" t="str">
        <f>IF(A894="","",A+SUM($D$2:D893))</f>
        <v/>
      </c>
      <c r="F894" s="82" t="str">
        <f>IF(A894="","",SUM(D$1:D894)+PV)</f>
        <v/>
      </c>
      <c r="G894" s="82" t="str">
        <f>IF(A894="","",IF(Paskola_SK!$D$9=Paskola_VP!$A$10,I893*( (1+rate)^(B894-B893)-1 ),I893*rate))</f>
        <v/>
      </c>
      <c r="H894" s="82" t="str">
        <f>IF(D894="","",SUM(G$1:G894))</f>
        <v/>
      </c>
      <c r="I894" s="82" t="str">
        <f t="shared" si="41"/>
        <v/>
      </c>
    </row>
    <row r="895" spans="1:9" x14ac:dyDescent="0.25">
      <c r="A895" s="84" t="str">
        <f>IF(I894="","",IF(A894&gt;=Paskola_SK!$D$7*p,"",A894+1))</f>
        <v/>
      </c>
      <c r="B895" s="83" t="str">
        <f>IF(A895="","",IF(p=52,B894+7,IF(p=26,B894+14,IF(p=24,IF(MOD(A895,2)=0,EDATE(Paskola_SK!$D$8,A895/2),B894+14),IF(DAY(DATE(YEAR(Paskola_SK!$D$8),MONTH(Paskola_SK!$D$8)+(A895-1)*(12/p),DAY(Paskola_SK!$D$8)))&lt;&gt;DAY(Paskola_SK!$D$8),DATE(YEAR(Paskola_SK!$D$8),MONTH(Paskola_SK!$D$8)+A895*(12/p)+1,0),DATE(YEAR(Paskola_SK!$D$8),MONTH(Paskola_SK!$D$8)+A895*(12/p),DAY(Paskola_SK!$D$8)))))))</f>
        <v/>
      </c>
      <c r="C895" s="82" t="str">
        <f t="shared" si="39"/>
        <v/>
      </c>
      <c r="D895" s="82" t="str">
        <f t="shared" si="40"/>
        <v/>
      </c>
      <c r="E895" s="82" t="str">
        <f>IF(A895="","",A+SUM($D$2:D894))</f>
        <v/>
      </c>
      <c r="F895" s="82" t="str">
        <f>IF(A895="","",SUM(D$1:D895)+PV)</f>
        <v/>
      </c>
      <c r="G895" s="82" t="str">
        <f>IF(A895="","",IF(Paskola_SK!$D$9=Paskola_VP!$A$10,I894*( (1+rate)^(B895-B894)-1 ),I894*rate))</f>
        <v/>
      </c>
      <c r="H895" s="82" t="str">
        <f>IF(D895="","",SUM(G$1:G895))</f>
        <v/>
      </c>
      <c r="I895" s="82" t="str">
        <f t="shared" si="41"/>
        <v/>
      </c>
    </row>
    <row r="896" spans="1:9" x14ac:dyDescent="0.25">
      <c r="A896" s="84" t="str">
        <f>IF(I895="","",IF(A895&gt;=Paskola_SK!$D$7*p,"",A895+1))</f>
        <v/>
      </c>
      <c r="B896" s="83" t="str">
        <f>IF(A896="","",IF(p=52,B895+7,IF(p=26,B895+14,IF(p=24,IF(MOD(A896,2)=0,EDATE(Paskola_SK!$D$8,A896/2),B895+14),IF(DAY(DATE(YEAR(Paskola_SK!$D$8),MONTH(Paskola_SK!$D$8)+(A896-1)*(12/p),DAY(Paskola_SK!$D$8)))&lt;&gt;DAY(Paskola_SK!$D$8),DATE(YEAR(Paskola_SK!$D$8),MONTH(Paskola_SK!$D$8)+A896*(12/p)+1,0),DATE(YEAR(Paskola_SK!$D$8),MONTH(Paskola_SK!$D$8)+A896*(12/p),DAY(Paskola_SK!$D$8)))))))</f>
        <v/>
      </c>
      <c r="C896" s="82" t="str">
        <f t="shared" si="39"/>
        <v/>
      </c>
      <c r="D896" s="82" t="str">
        <f t="shared" si="40"/>
        <v/>
      </c>
      <c r="E896" s="82" t="str">
        <f>IF(A896="","",A+SUM($D$2:D895))</f>
        <v/>
      </c>
      <c r="F896" s="82" t="str">
        <f>IF(A896="","",SUM(D$1:D896)+PV)</f>
        <v/>
      </c>
      <c r="G896" s="82" t="str">
        <f>IF(A896="","",IF(Paskola_SK!$D$9=Paskola_VP!$A$10,I895*( (1+rate)^(B896-B895)-1 ),I895*rate))</f>
        <v/>
      </c>
      <c r="H896" s="82" t="str">
        <f>IF(D896="","",SUM(G$1:G896))</f>
        <v/>
      </c>
      <c r="I896" s="82" t="str">
        <f t="shared" si="41"/>
        <v/>
      </c>
    </row>
    <row r="897" spans="1:9" x14ac:dyDescent="0.25">
      <c r="A897" s="84" t="str">
        <f>IF(I896="","",IF(A896&gt;=Paskola_SK!$D$7*p,"",A896+1))</f>
        <v/>
      </c>
      <c r="B897" s="83" t="str">
        <f>IF(A897="","",IF(p=52,B896+7,IF(p=26,B896+14,IF(p=24,IF(MOD(A897,2)=0,EDATE(Paskola_SK!$D$8,A897/2),B896+14),IF(DAY(DATE(YEAR(Paskola_SK!$D$8),MONTH(Paskola_SK!$D$8)+(A897-1)*(12/p),DAY(Paskola_SK!$D$8)))&lt;&gt;DAY(Paskola_SK!$D$8),DATE(YEAR(Paskola_SK!$D$8),MONTH(Paskola_SK!$D$8)+A897*(12/p)+1,0),DATE(YEAR(Paskola_SK!$D$8),MONTH(Paskola_SK!$D$8)+A897*(12/p),DAY(Paskola_SK!$D$8)))))))</f>
        <v/>
      </c>
      <c r="C897" s="82" t="str">
        <f t="shared" si="39"/>
        <v/>
      </c>
      <c r="D897" s="82" t="str">
        <f t="shared" si="40"/>
        <v/>
      </c>
      <c r="E897" s="82" t="str">
        <f>IF(A897="","",A+SUM($D$2:D896))</f>
        <v/>
      </c>
      <c r="F897" s="82" t="str">
        <f>IF(A897="","",SUM(D$1:D897)+PV)</f>
        <v/>
      </c>
      <c r="G897" s="82" t="str">
        <f>IF(A897="","",IF(Paskola_SK!$D$9=Paskola_VP!$A$10,I896*( (1+rate)^(B897-B896)-1 ),I896*rate))</f>
        <v/>
      </c>
      <c r="H897" s="82" t="str">
        <f>IF(D897="","",SUM(G$1:G897))</f>
        <v/>
      </c>
      <c r="I897" s="82" t="str">
        <f t="shared" si="41"/>
        <v/>
      </c>
    </row>
    <row r="898" spans="1:9" x14ac:dyDescent="0.25">
      <c r="A898" s="84" t="str">
        <f>IF(I897="","",IF(A897&gt;=Paskola_SK!$D$7*p,"",A897+1))</f>
        <v/>
      </c>
      <c r="B898" s="83" t="str">
        <f>IF(A898="","",IF(p=52,B897+7,IF(p=26,B897+14,IF(p=24,IF(MOD(A898,2)=0,EDATE(Paskola_SK!$D$8,A898/2),B897+14),IF(DAY(DATE(YEAR(Paskola_SK!$D$8),MONTH(Paskola_SK!$D$8)+(A898-1)*(12/p),DAY(Paskola_SK!$D$8)))&lt;&gt;DAY(Paskola_SK!$D$8),DATE(YEAR(Paskola_SK!$D$8),MONTH(Paskola_SK!$D$8)+A898*(12/p)+1,0),DATE(YEAR(Paskola_SK!$D$8),MONTH(Paskola_SK!$D$8)+A898*(12/p),DAY(Paskola_SK!$D$8)))))))</f>
        <v/>
      </c>
      <c r="C898" s="82" t="str">
        <f t="shared" ref="C898:C961" si="42">IF(A898="","",PV)</f>
        <v/>
      </c>
      <c r="D898" s="82" t="str">
        <f t="shared" si="40"/>
        <v/>
      </c>
      <c r="E898" s="82" t="str">
        <f>IF(A898="","",A+SUM($D$2:D897))</f>
        <v/>
      </c>
      <c r="F898" s="82" t="str">
        <f>IF(A898="","",SUM(D$1:D898)+PV)</f>
        <v/>
      </c>
      <c r="G898" s="82" t="str">
        <f>IF(A898="","",IF(Paskola_SK!$D$9=Paskola_VP!$A$10,I897*( (1+rate)^(B898-B897)-1 ),I897*rate))</f>
        <v/>
      </c>
      <c r="H898" s="82" t="str">
        <f>IF(D898="","",SUM(G$1:G898))</f>
        <v/>
      </c>
      <c r="I898" s="82" t="str">
        <f t="shared" si="41"/>
        <v/>
      </c>
    </row>
    <row r="899" spans="1:9" x14ac:dyDescent="0.25">
      <c r="A899" s="84" t="str">
        <f>IF(I898="","",IF(A898&gt;=Paskola_SK!$D$7*p,"",A898+1))</f>
        <v/>
      </c>
      <c r="B899" s="83" t="str">
        <f>IF(A899="","",IF(p=52,B898+7,IF(p=26,B898+14,IF(p=24,IF(MOD(A899,2)=0,EDATE(Paskola_SK!$D$8,A899/2),B898+14),IF(DAY(DATE(YEAR(Paskola_SK!$D$8),MONTH(Paskola_SK!$D$8)+(A899-1)*(12/p),DAY(Paskola_SK!$D$8)))&lt;&gt;DAY(Paskola_SK!$D$8),DATE(YEAR(Paskola_SK!$D$8),MONTH(Paskola_SK!$D$8)+A899*(12/p)+1,0),DATE(YEAR(Paskola_SK!$D$8),MONTH(Paskola_SK!$D$8)+A899*(12/p),DAY(Paskola_SK!$D$8)))))))</f>
        <v/>
      </c>
      <c r="C899" s="82" t="str">
        <f t="shared" si="42"/>
        <v/>
      </c>
      <c r="D899" s="82" t="str">
        <f t="shared" ref="D899:D962" si="43">IF(A899="","",A)</f>
        <v/>
      </c>
      <c r="E899" s="82" t="str">
        <f>IF(A899="","",A+SUM($D$2:D898))</f>
        <v/>
      </c>
      <c r="F899" s="82" t="str">
        <f>IF(A899="","",SUM(D$1:D899)+PV)</f>
        <v/>
      </c>
      <c r="G899" s="82" t="str">
        <f>IF(A899="","",IF(Paskola_SK!$D$9=Paskola_VP!$A$10,I898*( (1+rate)^(B899-B898)-1 ),I898*rate))</f>
        <v/>
      </c>
      <c r="H899" s="82" t="str">
        <f>IF(D899="","",SUM(G$1:G899))</f>
        <v/>
      </c>
      <c r="I899" s="82" t="str">
        <f t="shared" ref="I899:I962" si="44">IF(A899="","",I898+G899+D899)</f>
        <v/>
      </c>
    </row>
    <row r="900" spans="1:9" x14ac:dyDescent="0.25">
      <c r="A900" s="84" t="str">
        <f>IF(I899="","",IF(A899&gt;=Paskola_SK!$D$7*p,"",A899+1))</f>
        <v/>
      </c>
      <c r="B900" s="83" t="str">
        <f>IF(A900="","",IF(p=52,B899+7,IF(p=26,B899+14,IF(p=24,IF(MOD(A900,2)=0,EDATE(Paskola_SK!$D$8,A900/2),B899+14),IF(DAY(DATE(YEAR(Paskola_SK!$D$8),MONTH(Paskola_SK!$D$8)+(A900-1)*(12/p),DAY(Paskola_SK!$D$8)))&lt;&gt;DAY(Paskola_SK!$D$8),DATE(YEAR(Paskola_SK!$D$8),MONTH(Paskola_SK!$D$8)+A900*(12/p)+1,0),DATE(YEAR(Paskola_SK!$D$8),MONTH(Paskola_SK!$D$8)+A900*(12/p),DAY(Paskola_SK!$D$8)))))))</f>
        <v/>
      </c>
      <c r="C900" s="82" t="str">
        <f t="shared" si="42"/>
        <v/>
      </c>
      <c r="D900" s="82" t="str">
        <f t="shared" si="43"/>
        <v/>
      </c>
      <c r="E900" s="82" t="str">
        <f>IF(A900="","",A+SUM($D$2:D899))</f>
        <v/>
      </c>
      <c r="F900" s="82" t="str">
        <f>IF(A900="","",SUM(D$1:D900)+PV)</f>
        <v/>
      </c>
      <c r="G900" s="82" t="str">
        <f>IF(A900="","",IF(Paskola_SK!$D$9=Paskola_VP!$A$10,I899*( (1+rate)^(B900-B899)-1 ),I899*rate))</f>
        <v/>
      </c>
      <c r="H900" s="82" t="str">
        <f>IF(D900="","",SUM(G$1:G900))</f>
        <v/>
      </c>
      <c r="I900" s="82" t="str">
        <f t="shared" si="44"/>
        <v/>
      </c>
    </row>
    <row r="901" spans="1:9" x14ac:dyDescent="0.25">
      <c r="A901" s="84" t="str">
        <f>IF(I900="","",IF(A900&gt;=Paskola_SK!$D$7*p,"",A900+1))</f>
        <v/>
      </c>
      <c r="B901" s="83" t="str">
        <f>IF(A901="","",IF(p=52,B900+7,IF(p=26,B900+14,IF(p=24,IF(MOD(A901,2)=0,EDATE(Paskola_SK!$D$8,A901/2),B900+14),IF(DAY(DATE(YEAR(Paskola_SK!$D$8),MONTH(Paskola_SK!$D$8)+(A901-1)*(12/p),DAY(Paskola_SK!$D$8)))&lt;&gt;DAY(Paskola_SK!$D$8),DATE(YEAR(Paskola_SK!$D$8),MONTH(Paskola_SK!$D$8)+A901*(12/p)+1,0),DATE(YEAR(Paskola_SK!$D$8),MONTH(Paskola_SK!$D$8)+A901*(12/p),DAY(Paskola_SK!$D$8)))))))</f>
        <v/>
      </c>
      <c r="C901" s="82" t="str">
        <f t="shared" si="42"/>
        <v/>
      </c>
      <c r="D901" s="82" t="str">
        <f t="shared" si="43"/>
        <v/>
      </c>
      <c r="E901" s="82" t="str">
        <f>IF(A901="","",A+SUM($D$2:D900))</f>
        <v/>
      </c>
      <c r="F901" s="82" t="str">
        <f>IF(A901="","",SUM(D$1:D901)+PV)</f>
        <v/>
      </c>
      <c r="G901" s="82" t="str">
        <f>IF(A901="","",IF(Paskola_SK!$D$9=Paskola_VP!$A$10,I900*( (1+rate)^(B901-B900)-1 ),I900*rate))</f>
        <v/>
      </c>
      <c r="H901" s="82" t="str">
        <f>IF(D901="","",SUM(G$1:G901))</f>
        <v/>
      </c>
      <c r="I901" s="82" t="str">
        <f t="shared" si="44"/>
        <v/>
      </c>
    </row>
    <row r="902" spans="1:9" x14ac:dyDescent="0.25">
      <c r="A902" s="84" t="str">
        <f>IF(I901="","",IF(A901&gt;=Paskola_SK!$D$7*p,"",A901+1))</f>
        <v/>
      </c>
      <c r="B902" s="83" t="str">
        <f>IF(A902="","",IF(p=52,B901+7,IF(p=26,B901+14,IF(p=24,IF(MOD(A902,2)=0,EDATE(Paskola_SK!$D$8,A902/2),B901+14),IF(DAY(DATE(YEAR(Paskola_SK!$D$8),MONTH(Paskola_SK!$D$8)+(A902-1)*(12/p),DAY(Paskola_SK!$D$8)))&lt;&gt;DAY(Paskola_SK!$D$8),DATE(YEAR(Paskola_SK!$D$8),MONTH(Paskola_SK!$D$8)+A902*(12/p)+1,0),DATE(YEAR(Paskola_SK!$D$8),MONTH(Paskola_SK!$D$8)+A902*(12/p),DAY(Paskola_SK!$D$8)))))))</f>
        <v/>
      </c>
      <c r="C902" s="82" t="str">
        <f t="shared" si="42"/>
        <v/>
      </c>
      <c r="D902" s="82" t="str">
        <f t="shared" si="43"/>
        <v/>
      </c>
      <c r="E902" s="82" t="str">
        <f>IF(A902="","",A+SUM($D$2:D901))</f>
        <v/>
      </c>
      <c r="F902" s="82" t="str">
        <f>IF(A902="","",SUM(D$1:D902)+PV)</f>
        <v/>
      </c>
      <c r="G902" s="82" t="str">
        <f>IF(A902="","",IF(Paskola_SK!$D$9=Paskola_VP!$A$10,I901*( (1+rate)^(B902-B901)-1 ),I901*rate))</f>
        <v/>
      </c>
      <c r="H902" s="82" t="str">
        <f>IF(D902="","",SUM(G$1:G902))</f>
        <v/>
      </c>
      <c r="I902" s="82" t="str">
        <f t="shared" si="44"/>
        <v/>
      </c>
    </row>
    <row r="903" spans="1:9" x14ac:dyDescent="0.25">
      <c r="A903" s="84" t="str">
        <f>IF(I902="","",IF(A902&gt;=Paskola_SK!$D$7*p,"",A902+1))</f>
        <v/>
      </c>
      <c r="B903" s="83" t="str">
        <f>IF(A903="","",IF(p=52,B902+7,IF(p=26,B902+14,IF(p=24,IF(MOD(A903,2)=0,EDATE(Paskola_SK!$D$8,A903/2),B902+14),IF(DAY(DATE(YEAR(Paskola_SK!$D$8),MONTH(Paskola_SK!$D$8)+(A903-1)*(12/p),DAY(Paskola_SK!$D$8)))&lt;&gt;DAY(Paskola_SK!$D$8),DATE(YEAR(Paskola_SK!$D$8),MONTH(Paskola_SK!$D$8)+A903*(12/p)+1,0),DATE(YEAR(Paskola_SK!$D$8),MONTH(Paskola_SK!$D$8)+A903*(12/p),DAY(Paskola_SK!$D$8)))))))</f>
        <v/>
      </c>
      <c r="C903" s="82" t="str">
        <f t="shared" si="42"/>
        <v/>
      </c>
      <c r="D903" s="82" t="str">
        <f t="shared" si="43"/>
        <v/>
      </c>
      <c r="E903" s="82" t="str">
        <f>IF(A903="","",A+SUM($D$2:D902))</f>
        <v/>
      </c>
      <c r="F903" s="82" t="str">
        <f>IF(A903="","",SUM(D$1:D903)+PV)</f>
        <v/>
      </c>
      <c r="G903" s="82" t="str">
        <f>IF(A903="","",IF(Paskola_SK!$D$9=Paskola_VP!$A$10,I902*( (1+rate)^(B903-B902)-1 ),I902*rate))</f>
        <v/>
      </c>
      <c r="H903" s="82" t="str">
        <f>IF(D903="","",SUM(G$1:G903))</f>
        <v/>
      </c>
      <c r="I903" s="82" t="str">
        <f t="shared" si="44"/>
        <v/>
      </c>
    </row>
    <row r="904" spans="1:9" x14ac:dyDescent="0.25">
      <c r="A904" s="84" t="str">
        <f>IF(I903="","",IF(A903&gt;=Paskola_SK!$D$7*p,"",A903+1))</f>
        <v/>
      </c>
      <c r="B904" s="83" t="str">
        <f>IF(A904="","",IF(p=52,B903+7,IF(p=26,B903+14,IF(p=24,IF(MOD(A904,2)=0,EDATE(Paskola_SK!$D$8,A904/2),B903+14),IF(DAY(DATE(YEAR(Paskola_SK!$D$8),MONTH(Paskola_SK!$D$8)+(A904-1)*(12/p),DAY(Paskola_SK!$D$8)))&lt;&gt;DAY(Paskola_SK!$D$8),DATE(YEAR(Paskola_SK!$D$8),MONTH(Paskola_SK!$D$8)+A904*(12/p)+1,0),DATE(YEAR(Paskola_SK!$D$8),MONTH(Paskola_SK!$D$8)+A904*(12/p),DAY(Paskola_SK!$D$8)))))))</f>
        <v/>
      </c>
      <c r="C904" s="82" t="str">
        <f t="shared" si="42"/>
        <v/>
      </c>
      <c r="D904" s="82" t="str">
        <f t="shared" si="43"/>
        <v/>
      </c>
      <c r="E904" s="82" t="str">
        <f>IF(A904="","",A+SUM($D$2:D903))</f>
        <v/>
      </c>
      <c r="F904" s="82" t="str">
        <f>IF(A904="","",SUM(D$1:D904)+PV)</f>
        <v/>
      </c>
      <c r="G904" s="82" t="str">
        <f>IF(A904="","",IF(Paskola_SK!$D$9=Paskola_VP!$A$10,I903*( (1+rate)^(B904-B903)-1 ),I903*rate))</f>
        <v/>
      </c>
      <c r="H904" s="82" t="str">
        <f>IF(D904="","",SUM(G$1:G904))</f>
        <v/>
      </c>
      <c r="I904" s="82" t="str">
        <f t="shared" si="44"/>
        <v/>
      </c>
    </row>
    <row r="905" spans="1:9" x14ac:dyDescent="0.25">
      <c r="A905" s="84" t="str">
        <f>IF(I904="","",IF(A904&gt;=Paskola_SK!$D$7*p,"",A904+1))</f>
        <v/>
      </c>
      <c r="B905" s="83" t="str">
        <f>IF(A905="","",IF(p=52,B904+7,IF(p=26,B904+14,IF(p=24,IF(MOD(A905,2)=0,EDATE(Paskola_SK!$D$8,A905/2),B904+14),IF(DAY(DATE(YEAR(Paskola_SK!$D$8),MONTH(Paskola_SK!$D$8)+(A905-1)*(12/p),DAY(Paskola_SK!$D$8)))&lt;&gt;DAY(Paskola_SK!$D$8),DATE(YEAR(Paskola_SK!$D$8),MONTH(Paskola_SK!$D$8)+A905*(12/p)+1,0),DATE(YEAR(Paskola_SK!$D$8),MONTH(Paskola_SK!$D$8)+A905*(12/p),DAY(Paskola_SK!$D$8)))))))</f>
        <v/>
      </c>
      <c r="C905" s="82" t="str">
        <f t="shared" si="42"/>
        <v/>
      </c>
      <c r="D905" s="82" t="str">
        <f t="shared" si="43"/>
        <v/>
      </c>
      <c r="E905" s="82" t="str">
        <f>IF(A905="","",A+SUM($D$2:D904))</f>
        <v/>
      </c>
      <c r="F905" s="82" t="str">
        <f>IF(A905="","",SUM(D$1:D905)+PV)</f>
        <v/>
      </c>
      <c r="G905" s="82" t="str">
        <f>IF(A905="","",IF(Paskola_SK!$D$9=Paskola_VP!$A$10,I904*( (1+rate)^(B905-B904)-1 ),I904*rate))</f>
        <v/>
      </c>
      <c r="H905" s="82" t="str">
        <f>IF(D905="","",SUM(G$1:G905))</f>
        <v/>
      </c>
      <c r="I905" s="82" t="str">
        <f t="shared" si="44"/>
        <v/>
      </c>
    </row>
    <row r="906" spans="1:9" x14ac:dyDescent="0.25">
      <c r="A906" s="84" t="str">
        <f>IF(I905="","",IF(A905&gt;=Paskola_SK!$D$7*p,"",A905+1))</f>
        <v/>
      </c>
      <c r="B906" s="83" t="str">
        <f>IF(A906="","",IF(p=52,B905+7,IF(p=26,B905+14,IF(p=24,IF(MOD(A906,2)=0,EDATE(Paskola_SK!$D$8,A906/2),B905+14),IF(DAY(DATE(YEAR(Paskola_SK!$D$8),MONTH(Paskola_SK!$D$8)+(A906-1)*(12/p),DAY(Paskola_SK!$D$8)))&lt;&gt;DAY(Paskola_SK!$D$8),DATE(YEAR(Paskola_SK!$D$8),MONTH(Paskola_SK!$D$8)+A906*(12/p)+1,0),DATE(YEAR(Paskola_SK!$D$8),MONTH(Paskola_SK!$D$8)+A906*(12/p),DAY(Paskola_SK!$D$8)))))))</f>
        <v/>
      </c>
      <c r="C906" s="82" t="str">
        <f t="shared" si="42"/>
        <v/>
      </c>
      <c r="D906" s="82" t="str">
        <f t="shared" si="43"/>
        <v/>
      </c>
      <c r="E906" s="82" t="str">
        <f>IF(A906="","",A+SUM($D$2:D905))</f>
        <v/>
      </c>
      <c r="F906" s="82" t="str">
        <f>IF(A906="","",SUM(D$1:D906)+PV)</f>
        <v/>
      </c>
      <c r="G906" s="82" t="str">
        <f>IF(A906="","",IF(Paskola_SK!$D$9=Paskola_VP!$A$10,I905*( (1+rate)^(B906-B905)-1 ),I905*rate))</f>
        <v/>
      </c>
      <c r="H906" s="82" t="str">
        <f>IF(D906="","",SUM(G$1:G906))</f>
        <v/>
      </c>
      <c r="I906" s="82" t="str">
        <f t="shared" si="44"/>
        <v/>
      </c>
    </row>
    <row r="907" spans="1:9" x14ac:dyDescent="0.25">
      <c r="A907" s="84" t="str">
        <f>IF(I906="","",IF(A906&gt;=Paskola_SK!$D$7*p,"",A906+1))</f>
        <v/>
      </c>
      <c r="B907" s="83" t="str">
        <f>IF(A907="","",IF(p=52,B906+7,IF(p=26,B906+14,IF(p=24,IF(MOD(A907,2)=0,EDATE(Paskola_SK!$D$8,A907/2),B906+14),IF(DAY(DATE(YEAR(Paskola_SK!$D$8),MONTH(Paskola_SK!$D$8)+(A907-1)*(12/p),DAY(Paskola_SK!$D$8)))&lt;&gt;DAY(Paskola_SK!$D$8),DATE(YEAR(Paskola_SK!$D$8),MONTH(Paskola_SK!$D$8)+A907*(12/p)+1,0),DATE(YEAR(Paskola_SK!$D$8),MONTH(Paskola_SK!$D$8)+A907*(12/p),DAY(Paskola_SK!$D$8)))))))</f>
        <v/>
      </c>
      <c r="C907" s="82" t="str">
        <f t="shared" si="42"/>
        <v/>
      </c>
      <c r="D907" s="82" t="str">
        <f t="shared" si="43"/>
        <v/>
      </c>
      <c r="E907" s="82" t="str">
        <f>IF(A907="","",A+SUM($D$2:D906))</f>
        <v/>
      </c>
      <c r="F907" s="82" t="str">
        <f>IF(A907="","",SUM(D$1:D907)+PV)</f>
        <v/>
      </c>
      <c r="G907" s="82" t="str">
        <f>IF(A907="","",IF(Paskola_SK!$D$9=Paskola_VP!$A$10,I906*( (1+rate)^(B907-B906)-1 ),I906*rate))</f>
        <v/>
      </c>
      <c r="H907" s="82" t="str">
        <f>IF(D907="","",SUM(G$1:G907))</f>
        <v/>
      </c>
      <c r="I907" s="82" t="str">
        <f t="shared" si="44"/>
        <v/>
      </c>
    </row>
    <row r="908" spans="1:9" x14ac:dyDescent="0.25">
      <c r="A908" s="84" t="str">
        <f>IF(I907="","",IF(A907&gt;=Paskola_SK!$D$7*p,"",A907+1))</f>
        <v/>
      </c>
      <c r="B908" s="83" t="str">
        <f>IF(A908="","",IF(p=52,B907+7,IF(p=26,B907+14,IF(p=24,IF(MOD(A908,2)=0,EDATE(Paskola_SK!$D$8,A908/2),B907+14),IF(DAY(DATE(YEAR(Paskola_SK!$D$8),MONTH(Paskola_SK!$D$8)+(A908-1)*(12/p),DAY(Paskola_SK!$D$8)))&lt;&gt;DAY(Paskola_SK!$D$8),DATE(YEAR(Paskola_SK!$D$8),MONTH(Paskola_SK!$D$8)+A908*(12/p)+1,0),DATE(YEAR(Paskola_SK!$D$8),MONTH(Paskola_SK!$D$8)+A908*(12/p),DAY(Paskola_SK!$D$8)))))))</f>
        <v/>
      </c>
      <c r="C908" s="82" t="str">
        <f t="shared" si="42"/>
        <v/>
      </c>
      <c r="D908" s="82" t="str">
        <f t="shared" si="43"/>
        <v/>
      </c>
      <c r="E908" s="82" t="str">
        <f>IF(A908="","",A+SUM($D$2:D907))</f>
        <v/>
      </c>
      <c r="F908" s="82" t="str">
        <f>IF(A908="","",SUM(D$1:D908)+PV)</f>
        <v/>
      </c>
      <c r="G908" s="82" t="str">
        <f>IF(A908="","",IF(Paskola_SK!$D$9=Paskola_VP!$A$10,I907*( (1+rate)^(B908-B907)-1 ),I907*rate))</f>
        <v/>
      </c>
      <c r="H908" s="82" t="str">
        <f>IF(D908="","",SUM(G$1:G908))</f>
        <v/>
      </c>
      <c r="I908" s="82" t="str">
        <f t="shared" si="44"/>
        <v/>
      </c>
    </row>
    <row r="909" spans="1:9" x14ac:dyDescent="0.25">
      <c r="A909" s="84" t="str">
        <f>IF(I908="","",IF(A908&gt;=Paskola_SK!$D$7*p,"",A908+1))</f>
        <v/>
      </c>
      <c r="B909" s="83" t="str">
        <f>IF(A909="","",IF(p=52,B908+7,IF(p=26,B908+14,IF(p=24,IF(MOD(A909,2)=0,EDATE(Paskola_SK!$D$8,A909/2),B908+14),IF(DAY(DATE(YEAR(Paskola_SK!$D$8),MONTH(Paskola_SK!$D$8)+(A909-1)*(12/p),DAY(Paskola_SK!$D$8)))&lt;&gt;DAY(Paskola_SK!$D$8),DATE(YEAR(Paskola_SK!$D$8),MONTH(Paskola_SK!$D$8)+A909*(12/p)+1,0),DATE(YEAR(Paskola_SK!$D$8),MONTH(Paskola_SK!$D$8)+A909*(12/p),DAY(Paskola_SK!$D$8)))))))</f>
        <v/>
      </c>
      <c r="C909" s="82" t="str">
        <f t="shared" si="42"/>
        <v/>
      </c>
      <c r="D909" s="82" t="str">
        <f t="shared" si="43"/>
        <v/>
      </c>
      <c r="E909" s="82" t="str">
        <f>IF(A909="","",A+SUM($D$2:D908))</f>
        <v/>
      </c>
      <c r="F909" s="82" t="str">
        <f>IF(A909="","",SUM(D$1:D909)+PV)</f>
        <v/>
      </c>
      <c r="G909" s="82" t="str">
        <f>IF(A909="","",IF(Paskola_SK!$D$9=Paskola_VP!$A$10,I908*( (1+rate)^(B909-B908)-1 ),I908*rate))</f>
        <v/>
      </c>
      <c r="H909" s="82" t="str">
        <f>IF(D909="","",SUM(G$1:G909))</f>
        <v/>
      </c>
      <c r="I909" s="82" t="str">
        <f t="shared" si="44"/>
        <v/>
      </c>
    </row>
    <row r="910" spans="1:9" x14ac:dyDescent="0.25">
      <c r="A910" s="84" t="str">
        <f>IF(I909="","",IF(A909&gt;=Paskola_SK!$D$7*p,"",A909+1))</f>
        <v/>
      </c>
      <c r="B910" s="83" t="str">
        <f>IF(A910="","",IF(p=52,B909+7,IF(p=26,B909+14,IF(p=24,IF(MOD(A910,2)=0,EDATE(Paskola_SK!$D$8,A910/2),B909+14),IF(DAY(DATE(YEAR(Paskola_SK!$D$8),MONTH(Paskola_SK!$D$8)+(A910-1)*(12/p),DAY(Paskola_SK!$D$8)))&lt;&gt;DAY(Paskola_SK!$D$8),DATE(YEAR(Paskola_SK!$D$8),MONTH(Paskola_SK!$D$8)+A910*(12/p)+1,0),DATE(YEAR(Paskola_SK!$D$8),MONTH(Paskola_SK!$D$8)+A910*(12/p),DAY(Paskola_SK!$D$8)))))))</f>
        <v/>
      </c>
      <c r="C910" s="82" t="str">
        <f t="shared" si="42"/>
        <v/>
      </c>
      <c r="D910" s="82" t="str">
        <f t="shared" si="43"/>
        <v/>
      </c>
      <c r="E910" s="82" t="str">
        <f>IF(A910="","",A+SUM($D$2:D909))</f>
        <v/>
      </c>
      <c r="F910" s="82" t="str">
        <f>IF(A910="","",SUM(D$1:D910)+PV)</f>
        <v/>
      </c>
      <c r="G910" s="82" t="str">
        <f>IF(A910="","",IF(Paskola_SK!$D$9=Paskola_VP!$A$10,I909*( (1+rate)^(B910-B909)-1 ),I909*rate))</f>
        <v/>
      </c>
      <c r="H910" s="82" t="str">
        <f>IF(D910="","",SUM(G$1:G910))</f>
        <v/>
      </c>
      <c r="I910" s="82" t="str">
        <f t="shared" si="44"/>
        <v/>
      </c>
    </row>
    <row r="911" spans="1:9" x14ac:dyDescent="0.25">
      <c r="A911" s="84" t="str">
        <f>IF(I910="","",IF(A910&gt;=Paskola_SK!$D$7*p,"",A910+1))</f>
        <v/>
      </c>
      <c r="B911" s="83" t="str">
        <f>IF(A911="","",IF(p=52,B910+7,IF(p=26,B910+14,IF(p=24,IF(MOD(A911,2)=0,EDATE(Paskola_SK!$D$8,A911/2),B910+14),IF(DAY(DATE(YEAR(Paskola_SK!$D$8),MONTH(Paskola_SK!$D$8)+(A911-1)*(12/p),DAY(Paskola_SK!$D$8)))&lt;&gt;DAY(Paskola_SK!$D$8),DATE(YEAR(Paskola_SK!$D$8),MONTH(Paskola_SK!$D$8)+A911*(12/p)+1,0),DATE(YEAR(Paskola_SK!$D$8),MONTH(Paskola_SK!$D$8)+A911*(12/p),DAY(Paskola_SK!$D$8)))))))</f>
        <v/>
      </c>
      <c r="C911" s="82" t="str">
        <f t="shared" si="42"/>
        <v/>
      </c>
      <c r="D911" s="82" t="str">
        <f t="shared" si="43"/>
        <v/>
      </c>
      <c r="E911" s="82" t="str">
        <f>IF(A911="","",A+SUM($D$2:D910))</f>
        <v/>
      </c>
      <c r="F911" s="82" t="str">
        <f>IF(A911="","",SUM(D$1:D911)+PV)</f>
        <v/>
      </c>
      <c r="G911" s="82" t="str">
        <f>IF(A911="","",IF(Paskola_SK!$D$9=Paskola_VP!$A$10,I910*( (1+rate)^(B911-B910)-1 ),I910*rate))</f>
        <v/>
      </c>
      <c r="H911" s="82" t="str">
        <f>IF(D911="","",SUM(G$1:G911))</f>
        <v/>
      </c>
      <c r="I911" s="82" t="str">
        <f t="shared" si="44"/>
        <v/>
      </c>
    </row>
    <row r="912" spans="1:9" x14ac:dyDescent="0.25">
      <c r="A912" s="84" t="str">
        <f>IF(I911="","",IF(A911&gt;=Paskola_SK!$D$7*p,"",A911+1))</f>
        <v/>
      </c>
      <c r="B912" s="83" t="str">
        <f>IF(A912="","",IF(p=52,B911+7,IF(p=26,B911+14,IF(p=24,IF(MOD(A912,2)=0,EDATE(Paskola_SK!$D$8,A912/2),B911+14),IF(DAY(DATE(YEAR(Paskola_SK!$D$8),MONTH(Paskola_SK!$D$8)+(A912-1)*(12/p),DAY(Paskola_SK!$D$8)))&lt;&gt;DAY(Paskola_SK!$D$8),DATE(YEAR(Paskola_SK!$D$8),MONTH(Paskola_SK!$D$8)+A912*(12/p)+1,0),DATE(YEAR(Paskola_SK!$D$8),MONTH(Paskola_SK!$D$8)+A912*(12/p),DAY(Paskola_SK!$D$8)))))))</f>
        <v/>
      </c>
      <c r="C912" s="82" t="str">
        <f t="shared" si="42"/>
        <v/>
      </c>
      <c r="D912" s="82" t="str">
        <f t="shared" si="43"/>
        <v/>
      </c>
      <c r="E912" s="82" t="str">
        <f>IF(A912="","",A+SUM($D$2:D911))</f>
        <v/>
      </c>
      <c r="F912" s="82" t="str">
        <f>IF(A912="","",SUM(D$1:D912)+PV)</f>
        <v/>
      </c>
      <c r="G912" s="82" t="str">
        <f>IF(A912="","",IF(Paskola_SK!$D$9=Paskola_VP!$A$10,I911*( (1+rate)^(B912-B911)-1 ),I911*rate))</f>
        <v/>
      </c>
      <c r="H912" s="82" t="str">
        <f>IF(D912="","",SUM(G$1:G912))</f>
        <v/>
      </c>
      <c r="I912" s="82" t="str">
        <f t="shared" si="44"/>
        <v/>
      </c>
    </row>
    <row r="913" spans="1:9" x14ac:dyDescent="0.25">
      <c r="A913" s="84" t="str">
        <f>IF(I912="","",IF(A912&gt;=Paskola_SK!$D$7*p,"",A912+1))</f>
        <v/>
      </c>
      <c r="B913" s="83" t="str">
        <f>IF(A913="","",IF(p=52,B912+7,IF(p=26,B912+14,IF(p=24,IF(MOD(A913,2)=0,EDATE(Paskola_SK!$D$8,A913/2),B912+14),IF(DAY(DATE(YEAR(Paskola_SK!$D$8),MONTH(Paskola_SK!$D$8)+(A913-1)*(12/p),DAY(Paskola_SK!$D$8)))&lt;&gt;DAY(Paskola_SK!$D$8),DATE(YEAR(Paskola_SK!$D$8),MONTH(Paskola_SK!$D$8)+A913*(12/p)+1,0),DATE(YEAR(Paskola_SK!$D$8),MONTH(Paskola_SK!$D$8)+A913*(12/p),DAY(Paskola_SK!$D$8)))))))</f>
        <v/>
      </c>
      <c r="C913" s="82" t="str">
        <f t="shared" si="42"/>
        <v/>
      </c>
      <c r="D913" s="82" t="str">
        <f t="shared" si="43"/>
        <v/>
      </c>
      <c r="E913" s="82" t="str">
        <f>IF(A913="","",A+SUM($D$2:D912))</f>
        <v/>
      </c>
      <c r="F913" s="82" t="str">
        <f>IF(A913="","",SUM(D$1:D913)+PV)</f>
        <v/>
      </c>
      <c r="G913" s="82" t="str">
        <f>IF(A913="","",IF(Paskola_SK!$D$9=Paskola_VP!$A$10,I912*( (1+rate)^(B913-B912)-1 ),I912*rate))</f>
        <v/>
      </c>
      <c r="H913" s="82" t="str">
        <f>IF(D913="","",SUM(G$1:G913))</f>
        <v/>
      </c>
      <c r="I913" s="82" t="str">
        <f t="shared" si="44"/>
        <v/>
      </c>
    </row>
    <row r="914" spans="1:9" x14ac:dyDescent="0.25">
      <c r="A914" s="84" t="str">
        <f>IF(I913="","",IF(A913&gt;=Paskola_SK!$D$7*p,"",A913+1))</f>
        <v/>
      </c>
      <c r="B914" s="83" t="str">
        <f>IF(A914="","",IF(p=52,B913+7,IF(p=26,B913+14,IF(p=24,IF(MOD(A914,2)=0,EDATE(Paskola_SK!$D$8,A914/2),B913+14),IF(DAY(DATE(YEAR(Paskola_SK!$D$8),MONTH(Paskola_SK!$D$8)+(A914-1)*(12/p),DAY(Paskola_SK!$D$8)))&lt;&gt;DAY(Paskola_SK!$D$8),DATE(YEAR(Paskola_SK!$D$8),MONTH(Paskola_SK!$D$8)+A914*(12/p)+1,0),DATE(YEAR(Paskola_SK!$D$8),MONTH(Paskola_SK!$D$8)+A914*(12/p),DAY(Paskola_SK!$D$8)))))))</f>
        <v/>
      </c>
      <c r="C914" s="82" t="str">
        <f t="shared" si="42"/>
        <v/>
      </c>
      <c r="D914" s="82" t="str">
        <f t="shared" si="43"/>
        <v/>
      </c>
      <c r="E914" s="82" t="str">
        <f>IF(A914="","",A+SUM($D$2:D913))</f>
        <v/>
      </c>
      <c r="F914" s="82" t="str">
        <f>IF(A914="","",SUM(D$1:D914)+PV)</f>
        <v/>
      </c>
      <c r="G914" s="82" t="str">
        <f>IF(A914="","",IF(Paskola_SK!$D$9=Paskola_VP!$A$10,I913*( (1+rate)^(B914-B913)-1 ),I913*rate))</f>
        <v/>
      </c>
      <c r="H914" s="82" t="str">
        <f>IF(D914="","",SUM(G$1:G914))</f>
        <v/>
      </c>
      <c r="I914" s="82" t="str">
        <f t="shared" si="44"/>
        <v/>
      </c>
    </row>
    <row r="915" spans="1:9" x14ac:dyDescent="0.25">
      <c r="A915" s="84" t="str">
        <f>IF(I914="","",IF(A914&gt;=Paskola_SK!$D$7*p,"",A914+1))</f>
        <v/>
      </c>
      <c r="B915" s="83" t="str">
        <f>IF(A915="","",IF(p=52,B914+7,IF(p=26,B914+14,IF(p=24,IF(MOD(A915,2)=0,EDATE(Paskola_SK!$D$8,A915/2),B914+14),IF(DAY(DATE(YEAR(Paskola_SK!$D$8),MONTH(Paskola_SK!$D$8)+(A915-1)*(12/p),DAY(Paskola_SK!$D$8)))&lt;&gt;DAY(Paskola_SK!$D$8),DATE(YEAR(Paskola_SK!$D$8),MONTH(Paskola_SK!$D$8)+A915*(12/p)+1,0),DATE(YEAR(Paskola_SK!$D$8),MONTH(Paskola_SK!$D$8)+A915*(12/p),DAY(Paskola_SK!$D$8)))))))</f>
        <v/>
      </c>
      <c r="C915" s="82" t="str">
        <f t="shared" si="42"/>
        <v/>
      </c>
      <c r="D915" s="82" t="str">
        <f t="shared" si="43"/>
        <v/>
      </c>
      <c r="E915" s="82" t="str">
        <f>IF(A915="","",A+SUM($D$2:D914))</f>
        <v/>
      </c>
      <c r="F915" s="82" t="str">
        <f>IF(A915="","",SUM(D$1:D915)+PV)</f>
        <v/>
      </c>
      <c r="G915" s="82" t="str">
        <f>IF(A915="","",IF(Paskola_SK!$D$9=Paskola_VP!$A$10,I914*( (1+rate)^(B915-B914)-1 ),I914*rate))</f>
        <v/>
      </c>
      <c r="H915" s="82" t="str">
        <f>IF(D915="","",SUM(G$1:G915))</f>
        <v/>
      </c>
      <c r="I915" s="82" t="str">
        <f t="shared" si="44"/>
        <v/>
      </c>
    </row>
    <row r="916" spans="1:9" x14ac:dyDescent="0.25">
      <c r="A916" s="84" t="str">
        <f>IF(I915="","",IF(A915&gt;=Paskola_SK!$D$7*p,"",A915+1))</f>
        <v/>
      </c>
      <c r="B916" s="83" t="str">
        <f>IF(A916="","",IF(p=52,B915+7,IF(p=26,B915+14,IF(p=24,IF(MOD(A916,2)=0,EDATE(Paskola_SK!$D$8,A916/2),B915+14),IF(DAY(DATE(YEAR(Paskola_SK!$D$8),MONTH(Paskola_SK!$D$8)+(A916-1)*(12/p),DAY(Paskola_SK!$D$8)))&lt;&gt;DAY(Paskola_SK!$D$8),DATE(YEAR(Paskola_SK!$D$8),MONTH(Paskola_SK!$D$8)+A916*(12/p)+1,0),DATE(YEAR(Paskola_SK!$D$8),MONTH(Paskola_SK!$D$8)+A916*(12/p),DAY(Paskola_SK!$D$8)))))))</f>
        <v/>
      </c>
      <c r="C916" s="82" t="str">
        <f t="shared" si="42"/>
        <v/>
      </c>
      <c r="D916" s="82" t="str">
        <f t="shared" si="43"/>
        <v/>
      </c>
      <c r="E916" s="82" t="str">
        <f>IF(A916="","",A+SUM($D$2:D915))</f>
        <v/>
      </c>
      <c r="F916" s="82" t="str">
        <f>IF(A916="","",SUM(D$1:D916)+PV)</f>
        <v/>
      </c>
      <c r="G916" s="82" t="str">
        <f>IF(A916="","",IF(Paskola_SK!$D$9=Paskola_VP!$A$10,I915*( (1+rate)^(B916-B915)-1 ),I915*rate))</f>
        <v/>
      </c>
      <c r="H916" s="82" t="str">
        <f>IF(D916="","",SUM(G$1:G916))</f>
        <v/>
      </c>
      <c r="I916" s="82" t="str">
        <f t="shared" si="44"/>
        <v/>
      </c>
    </row>
    <row r="917" spans="1:9" x14ac:dyDescent="0.25">
      <c r="A917" s="84" t="str">
        <f>IF(I916="","",IF(A916&gt;=Paskola_SK!$D$7*p,"",A916+1))</f>
        <v/>
      </c>
      <c r="B917" s="83" t="str">
        <f>IF(A917="","",IF(p=52,B916+7,IF(p=26,B916+14,IF(p=24,IF(MOD(A917,2)=0,EDATE(Paskola_SK!$D$8,A917/2),B916+14),IF(DAY(DATE(YEAR(Paskola_SK!$D$8),MONTH(Paskola_SK!$D$8)+(A917-1)*(12/p),DAY(Paskola_SK!$D$8)))&lt;&gt;DAY(Paskola_SK!$D$8),DATE(YEAR(Paskola_SK!$D$8),MONTH(Paskola_SK!$D$8)+A917*(12/p)+1,0),DATE(YEAR(Paskola_SK!$D$8),MONTH(Paskola_SK!$D$8)+A917*(12/p),DAY(Paskola_SK!$D$8)))))))</f>
        <v/>
      </c>
      <c r="C917" s="82" t="str">
        <f t="shared" si="42"/>
        <v/>
      </c>
      <c r="D917" s="82" t="str">
        <f t="shared" si="43"/>
        <v/>
      </c>
      <c r="E917" s="82" t="str">
        <f>IF(A917="","",A+SUM($D$2:D916))</f>
        <v/>
      </c>
      <c r="F917" s="82" t="str">
        <f>IF(A917="","",SUM(D$1:D917)+PV)</f>
        <v/>
      </c>
      <c r="G917" s="82" t="str">
        <f>IF(A917="","",IF(Paskola_SK!$D$9=Paskola_VP!$A$10,I916*( (1+rate)^(B917-B916)-1 ),I916*rate))</f>
        <v/>
      </c>
      <c r="H917" s="82" t="str">
        <f>IF(D917="","",SUM(G$1:G917))</f>
        <v/>
      </c>
      <c r="I917" s="82" t="str">
        <f t="shared" si="44"/>
        <v/>
      </c>
    </row>
    <row r="918" spans="1:9" x14ac:dyDescent="0.25">
      <c r="A918" s="84" t="str">
        <f>IF(I917="","",IF(A917&gt;=Paskola_SK!$D$7*p,"",A917+1))</f>
        <v/>
      </c>
      <c r="B918" s="83" t="str">
        <f>IF(A918="","",IF(p=52,B917+7,IF(p=26,B917+14,IF(p=24,IF(MOD(A918,2)=0,EDATE(Paskola_SK!$D$8,A918/2),B917+14),IF(DAY(DATE(YEAR(Paskola_SK!$D$8),MONTH(Paskola_SK!$D$8)+(A918-1)*(12/p),DAY(Paskola_SK!$D$8)))&lt;&gt;DAY(Paskola_SK!$D$8),DATE(YEAR(Paskola_SK!$D$8),MONTH(Paskola_SK!$D$8)+A918*(12/p)+1,0),DATE(YEAR(Paskola_SK!$D$8),MONTH(Paskola_SK!$D$8)+A918*(12/p),DAY(Paskola_SK!$D$8)))))))</f>
        <v/>
      </c>
      <c r="C918" s="82" t="str">
        <f t="shared" si="42"/>
        <v/>
      </c>
      <c r="D918" s="82" t="str">
        <f t="shared" si="43"/>
        <v/>
      </c>
      <c r="E918" s="82" t="str">
        <f>IF(A918="","",A+SUM($D$2:D917))</f>
        <v/>
      </c>
      <c r="F918" s="82" t="str">
        <f>IF(A918="","",SUM(D$1:D918)+PV)</f>
        <v/>
      </c>
      <c r="G918" s="82" t="str">
        <f>IF(A918="","",IF(Paskola_SK!$D$9=Paskola_VP!$A$10,I917*( (1+rate)^(B918-B917)-1 ),I917*rate))</f>
        <v/>
      </c>
      <c r="H918" s="82" t="str">
        <f>IF(D918="","",SUM(G$1:G918))</f>
        <v/>
      </c>
      <c r="I918" s="82" t="str">
        <f t="shared" si="44"/>
        <v/>
      </c>
    </row>
    <row r="919" spans="1:9" x14ac:dyDescent="0.25">
      <c r="A919" s="84" t="str">
        <f>IF(I918="","",IF(A918&gt;=Paskola_SK!$D$7*p,"",A918+1))</f>
        <v/>
      </c>
      <c r="B919" s="83" t="str">
        <f>IF(A919="","",IF(p=52,B918+7,IF(p=26,B918+14,IF(p=24,IF(MOD(A919,2)=0,EDATE(Paskola_SK!$D$8,A919/2),B918+14),IF(DAY(DATE(YEAR(Paskola_SK!$D$8),MONTH(Paskola_SK!$D$8)+(A919-1)*(12/p),DAY(Paskola_SK!$D$8)))&lt;&gt;DAY(Paskola_SK!$D$8),DATE(YEAR(Paskola_SK!$D$8),MONTH(Paskola_SK!$D$8)+A919*(12/p)+1,0),DATE(YEAR(Paskola_SK!$D$8),MONTH(Paskola_SK!$D$8)+A919*(12/p),DAY(Paskola_SK!$D$8)))))))</f>
        <v/>
      </c>
      <c r="C919" s="82" t="str">
        <f t="shared" si="42"/>
        <v/>
      </c>
      <c r="D919" s="82" t="str">
        <f t="shared" si="43"/>
        <v/>
      </c>
      <c r="E919" s="82" t="str">
        <f>IF(A919="","",A+SUM($D$2:D918))</f>
        <v/>
      </c>
      <c r="F919" s="82" t="str">
        <f>IF(A919="","",SUM(D$1:D919)+PV)</f>
        <v/>
      </c>
      <c r="G919" s="82" t="str">
        <f>IF(A919="","",IF(Paskola_SK!$D$9=Paskola_VP!$A$10,I918*( (1+rate)^(B919-B918)-1 ),I918*rate))</f>
        <v/>
      </c>
      <c r="H919" s="82" t="str">
        <f>IF(D919="","",SUM(G$1:G919))</f>
        <v/>
      </c>
      <c r="I919" s="82" t="str">
        <f t="shared" si="44"/>
        <v/>
      </c>
    </row>
    <row r="920" spans="1:9" x14ac:dyDescent="0.25">
      <c r="A920" s="84" t="str">
        <f>IF(I919="","",IF(A919&gt;=Paskola_SK!$D$7*p,"",A919+1))</f>
        <v/>
      </c>
      <c r="B920" s="83" t="str">
        <f>IF(A920="","",IF(p=52,B919+7,IF(p=26,B919+14,IF(p=24,IF(MOD(A920,2)=0,EDATE(Paskola_SK!$D$8,A920/2),B919+14),IF(DAY(DATE(YEAR(Paskola_SK!$D$8),MONTH(Paskola_SK!$D$8)+(A920-1)*(12/p),DAY(Paskola_SK!$D$8)))&lt;&gt;DAY(Paskola_SK!$D$8),DATE(YEAR(Paskola_SK!$D$8),MONTH(Paskola_SK!$D$8)+A920*(12/p)+1,0),DATE(YEAR(Paskola_SK!$D$8),MONTH(Paskola_SK!$D$8)+A920*(12/p),DAY(Paskola_SK!$D$8)))))))</f>
        <v/>
      </c>
      <c r="C920" s="82" t="str">
        <f t="shared" si="42"/>
        <v/>
      </c>
      <c r="D920" s="82" t="str">
        <f t="shared" si="43"/>
        <v/>
      </c>
      <c r="E920" s="82" t="str">
        <f>IF(A920="","",A+SUM($D$2:D919))</f>
        <v/>
      </c>
      <c r="F920" s="82" t="str">
        <f>IF(A920="","",SUM(D$1:D920)+PV)</f>
        <v/>
      </c>
      <c r="G920" s="82" t="str">
        <f>IF(A920="","",IF(Paskola_SK!$D$9=Paskola_VP!$A$10,I919*( (1+rate)^(B920-B919)-1 ),I919*rate))</f>
        <v/>
      </c>
      <c r="H920" s="82" t="str">
        <f>IF(D920="","",SUM(G$1:G920))</f>
        <v/>
      </c>
      <c r="I920" s="82" t="str">
        <f t="shared" si="44"/>
        <v/>
      </c>
    </row>
    <row r="921" spans="1:9" x14ac:dyDescent="0.25">
      <c r="A921" s="84" t="str">
        <f>IF(I920="","",IF(A920&gt;=Paskola_SK!$D$7*p,"",A920+1))</f>
        <v/>
      </c>
      <c r="B921" s="83" t="str">
        <f>IF(A921="","",IF(p=52,B920+7,IF(p=26,B920+14,IF(p=24,IF(MOD(A921,2)=0,EDATE(Paskola_SK!$D$8,A921/2),B920+14),IF(DAY(DATE(YEAR(Paskola_SK!$D$8),MONTH(Paskola_SK!$D$8)+(A921-1)*(12/p),DAY(Paskola_SK!$D$8)))&lt;&gt;DAY(Paskola_SK!$D$8),DATE(YEAR(Paskola_SK!$D$8),MONTH(Paskola_SK!$D$8)+A921*(12/p)+1,0),DATE(YEAR(Paskola_SK!$D$8),MONTH(Paskola_SK!$D$8)+A921*(12/p),DAY(Paskola_SK!$D$8)))))))</f>
        <v/>
      </c>
      <c r="C921" s="82" t="str">
        <f t="shared" si="42"/>
        <v/>
      </c>
      <c r="D921" s="82" t="str">
        <f t="shared" si="43"/>
        <v/>
      </c>
      <c r="E921" s="82" t="str">
        <f>IF(A921="","",A+SUM($D$2:D920))</f>
        <v/>
      </c>
      <c r="F921" s="82" t="str">
        <f>IF(A921="","",SUM(D$1:D921)+PV)</f>
        <v/>
      </c>
      <c r="G921" s="82" t="str">
        <f>IF(A921="","",IF(Paskola_SK!$D$9=Paskola_VP!$A$10,I920*( (1+rate)^(B921-B920)-1 ),I920*rate))</f>
        <v/>
      </c>
      <c r="H921" s="82" t="str">
        <f>IF(D921="","",SUM(G$1:G921))</f>
        <v/>
      </c>
      <c r="I921" s="82" t="str">
        <f t="shared" si="44"/>
        <v/>
      </c>
    </row>
    <row r="922" spans="1:9" x14ac:dyDescent="0.25">
      <c r="A922" s="84" t="str">
        <f>IF(I921="","",IF(A921&gt;=Paskola_SK!$D$7*p,"",A921+1))</f>
        <v/>
      </c>
      <c r="B922" s="83" t="str">
        <f>IF(A922="","",IF(p=52,B921+7,IF(p=26,B921+14,IF(p=24,IF(MOD(A922,2)=0,EDATE(Paskola_SK!$D$8,A922/2),B921+14),IF(DAY(DATE(YEAR(Paskola_SK!$D$8),MONTH(Paskola_SK!$D$8)+(A922-1)*(12/p),DAY(Paskola_SK!$D$8)))&lt;&gt;DAY(Paskola_SK!$D$8),DATE(YEAR(Paskola_SK!$D$8),MONTH(Paskola_SK!$D$8)+A922*(12/p)+1,0),DATE(YEAR(Paskola_SK!$D$8),MONTH(Paskola_SK!$D$8)+A922*(12/p),DAY(Paskola_SK!$D$8)))))))</f>
        <v/>
      </c>
      <c r="C922" s="82" t="str">
        <f t="shared" si="42"/>
        <v/>
      </c>
      <c r="D922" s="82" t="str">
        <f t="shared" si="43"/>
        <v/>
      </c>
      <c r="E922" s="82" t="str">
        <f>IF(A922="","",A+SUM($D$2:D921))</f>
        <v/>
      </c>
      <c r="F922" s="82" t="str">
        <f>IF(A922="","",SUM(D$1:D922)+PV)</f>
        <v/>
      </c>
      <c r="G922" s="82" t="str">
        <f>IF(A922="","",IF(Paskola_SK!$D$9=Paskola_VP!$A$10,I921*( (1+rate)^(B922-B921)-1 ),I921*rate))</f>
        <v/>
      </c>
      <c r="H922" s="82" t="str">
        <f>IF(D922="","",SUM(G$1:G922))</f>
        <v/>
      </c>
      <c r="I922" s="82" t="str">
        <f t="shared" si="44"/>
        <v/>
      </c>
    </row>
    <row r="923" spans="1:9" x14ac:dyDescent="0.25">
      <c r="A923" s="84" t="str">
        <f>IF(I922="","",IF(A922&gt;=Paskola_SK!$D$7*p,"",A922+1))</f>
        <v/>
      </c>
      <c r="B923" s="83" t="str">
        <f>IF(A923="","",IF(p=52,B922+7,IF(p=26,B922+14,IF(p=24,IF(MOD(A923,2)=0,EDATE(Paskola_SK!$D$8,A923/2),B922+14),IF(DAY(DATE(YEAR(Paskola_SK!$D$8),MONTH(Paskola_SK!$D$8)+(A923-1)*(12/p),DAY(Paskola_SK!$D$8)))&lt;&gt;DAY(Paskola_SK!$D$8),DATE(YEAR(Paskola_SK!$D$8),MONTH(Paskola_SK!$D$8)+A923*(12/p)+1,0),DATE(YEAR(Paskola_SK!$D$8),MONTH(Paskola_SK!$D$8)+A923*(12/p),DAY(Paskola_SK!$D$8)))))))</f>
        <v/>
      </c>
      <c r="C923" s="82" t="str">
        <f t="shared" si="42"/>
        <v/>
      </c>
      <c r="D923" s="82" t="str">
        <f t="shared" si="43"/>
        <v/>
      </c>
      <c r="E923" s="82" t="str">
        <f>IF(A923="","",A+SUM($D$2:D922))</f>
        <v/>
      </c>
      <c r="F923" s="82" t="str">
        <f>IF(A923="","",SUM(D$1:D923)+PV)</f>
        <v/>
      </c>
      <c r="G923" s="82" t="str">
        <f>IF(A923="","",IF(Paskola_SK!$D$9=Paskola_VP!$A$10,I922*( (1+rate)^(B923-B922)-1 ),I922*rate))</f>
        <v/>
      </c>
      <c r="H923" s="82" t="str">
        <f>IF(D923="","",SUM(G$1:G923))</f>
        <v/>
      </c>
      <c r="I923" s="82" t="str">
        <f t="shared" si="44"/>
        <v/>
      </c>
    </row>
    <row r="924" spans="1:9" x14ac:dyDescent="0.25">
      <c r="A924" s="84" t="str">
        <f>IF(I923="","",IF(A923&gt;=Paskola_SK!$D$7*p,"",A923+1))</f>
        <v/>
      </c>
      <c r="B924" s="83" t="str">
        <f>IF(A924="","",IF(p=52,B923+7,IF(p=26,B923+14,IF(p=24,IF(MOD(A924,2)=0,EDATE(Paskola_SK!$D$8,A924/2),B923+14),IF(DAY(DATE(YEAR(Paskola_SK!$D$8),MONTH(Paskola_SK!$D$8)+(A924-1)*(12/p),DAY(Paskola_SK!$D$8)))&lt;&gt;DAY(Paskola_SK!$D$8),DATE(YEAR(Paskola_SK!$D$8),MONTH(Paskola_SK!$D$8)+A924*(12/p)+1,0),DATE(YEAR(Paskola_SK!$D$8),MONTH(Paskola_SK!$D$8)+A924*(12/p),DAY(Paskola_SK!$D$8)))))))</f>
        <v/>
      </c>
      <c r="C924" s="82" t="str">
        <f t="shared" si="42"/>
        <v/>
      </c>
      <c r="D924" s="82" t="str">
        <f t="shared" si="43"/>
        <v/>
      </c>
      <c r="E924" s="82" t="str">
        <f>IF(A924="","",A+SUM($D$2:D923))</f>
        <v/>
      </c>
      <c r="F924" s="82" t="str">
        <f>IF(A924="","",SUM(D$1:D924)+PV)</f>
        <v/>
      </c>
      <c r="G924" s="82" t="str">
        <f>IF(A924="","",IF(Paskola_SK!$D$9=Paskola_VP!$A$10,I923*( (1+rate)^(B924-B923)-1 ),I923*rate))</f>
        <v/>
      </c>
      <c r="H924" s="82" t="str">
        <f>IF(D924="","",SUM(G$1:G924))</f>
        <v/>
      </c>
      <c r="I924" s="82" t="str">
        <f t="shared" si="44"/>
        <v/>
      </c>
    </row>
    <row r="925" spans="1:9" x14ac:dyDescent="0.25">
      <c r="A925" s="84" t="str">
        <f>IF(I924="","",IF(A924&gt;=Paskola_SK!$D$7*p,"",A924+1))</f>
        <v/>
      </c>
      <c r="B925" s="83" t="str">
        <f>IF(A925="","",IF(p=52,B924+7,IF(p=26,B924+14,IF(p=24,IF(MOD(A925,2)=0,EDATE(Paskola_SK!$D$8,A925/2),B924+14),IF(DAY(DATE(YEAR(Paskola_SK!$D$8),MONTH(Paskola_SK!$D$8)+(A925-1)*(12/p),DAY(Paskola_SK!$D$8)))&lt;&gt;DAY(Paskola_SK!$D$8),DATE(YEAR(Paskola_SK!$D$8),MONTH(Paskola_SK!$D$8)+A925*(12/p)+1,0),DATE(YEAR(Paskola_SK!$D$8),MONTH(Paskola_SK!$D$8)+A925*(12/p),DAY(Paskola_SK!$D$8)))))))</f>
        <v/>
      </c>
      <c r="C925" s="82" t="str">
        <f t="shared" si="42"/>
        <v/>
      </c>
      <c r="D925" s="82" t="str">
        <f t="shared" si="43"/>
        <v/>
      </c>
      <c r="E925" s="82" t="str">
        <f>IF(A925="","",A+SUM($D$2:D924))</f>
        <v/>
      </c>
      <c r="F925" s="82" t="str">
        <f>IF(A925="","",SUM(D$1:D925)+PV)</f>
        <v/>
      </c>
      <c r="G925" s="82" t="str">
        <f>IF(A925="","",IF(Paskola_SK!$D$9=Paskola_VP!$A$10,I924*( (1+rate)^(B925-B924)-1 ),I924*rate))</f>
        <v/>
      </c>
      <c r="H925" s="82" t="str">
        <f>IF(D925="","",SUM(G$1:G925))</f>
        <v/>
      </c>
      <c r="I925" s="82" t="str">
        <f t="shared" si="44"/>
        <v/>
      </c>
    </row>
    <row r="926" spans="1:9" x14ac:dyDescent="0.25">
      <c r="A926" s="84" t="str">
        <f>IF(I925="","",IF(A925&gt;=Paskola_SK!$D$7*p,"",A925+1))</f>
        <v/>
      </c>
      <c r="B926" s="83" t="str">
        <f>IF(A926="","",IF(p=52,B925+7,IF(p=26,B925+14,IF(p=24,IF(MOD(A926,2)=0,EDATE(Paskola_SK!$D$8,A926/2),B925+14),IF(DAY(DATE(YEAR(Paskola_SK!$D$8),MONTH(Paskola_SK!$D$8)+(A926-1)*(12/p),DAY(Paskola_SK!$D$8)))&lt;&gt;DAY(Paskola_SK!$D$8),DATE(YEAR(Paskola_SK!$D$8),MONTH(Paskola_SK!$D$8)+A926*(12/p)+1,0),DATE(YEAR(Paskola_SK!$D$8),MONTH(Paskola_SK!$D$8)+A926*(12/p),DAY(Paskola_SK!$D$8)))))))</f>
        <v/>
      </c>
      <c r="C926" s="82" t="str">
        <f t="shared" si="42"/>
        <v/>
      </c>
      <c r="D926" s="82" t="str">
        <f t="shared" si="43"/>
        <v/>
      </c>
      <c r="E926" s="82" t="str">
        <f>IF(A926="","",A+SUM($D$2:D925))</f>
        <v/>
      </c>
      <c r="F926" s="82" t="str">
        <f>IF(A926="","",SUM(D$1:D926)+PV)</f>
        <v/>
      </c>
      <c r="G926" s="82" t="str">
        <f>IF(A926="","",IF(Paskola_SK!$D$9=Paskola_VP!$A$10,I925*( (1+rate)^(B926-B925)-1 ),I925*rate))</f>
        <v/>
      </c>
      <c r="H926" s="82" t="str">
        <f>IF(D926="","",SUM(G$1:G926))</f>
        <v/>
      </c>
      <c r="I926" s="82" t="str">
        <f t="shared" si="44"/>
        <v/>
      </c>
    </row>
    <row r="927" spans="1:9" x14ac:dyDescent="0.25">
      <c r="A927" s="84" t="str">
        <f>IF(I926="","",IF(A926&gt;=Paskola_SK!$D$7*p,"",A926+1))</f>
        <v/>
      </c>
      <c r="B927" s="83" t="str">
        <f>IF(A927="","",IF(p=52,B926+7,IF(p=26,B926+14,IF(p=24,IF(MOD(A927,2)=0,EDATE(Paskola_SK!$D$8,A927/2),B926+14),IF(DAY(DATE(YEAR(Paskola_SK!$D$8),MONTH(Paskola_SK!$D$8)+(A927-1)*(12/p),DAY(Paskola_SK!$D$8)))&lt;&gt;DAY(Paskola_SK!$D$8),DATE(YEAR(Paskola_SK!$D$8),MONTH(Paskola_SK!$D$8)+A927*(12/p)+1,0),DATE(YEAR(Paskola_SK!$D$8),MONTH(Paskola_SK!$D$8)+A927*(12/p),DAY(Paskola_SK!$D$8)))))))</f>
        <v/>
      </c>
      <c r="C927" s="82" t="str">
        <f t="shared" si="42"/>
        <v/>
      </c>
      <c r="D927" s="82" t="str">
        <f t="shared" si="43"/>
        <v/>
      </c>
      <c r="E927" s="82" t="str">
        <f>IF(A927="","",A+SUM($D$2:D926))</f>
        <v/>
      </c>
      <c r="F927" s="82" t="str">
        <f>IF(A927="","",SUM(D$1:D927)+PV)</f>
        <v/>
      </c>
      <c r="G927" s="82" t="str">
        <f>IF(A927="","",IF(Paskola_SK!$D$9=Paskola_VP!$A$10,I926*( (1+rate)^(B927-B926)-1 ),I926*rate))</f>
        <v/>
      </c>
      <c r="H927" s="82" t="str">
        <f>IF(D927="","",SUM(G$1:G927))</f>
        <v/>
      </c>
      <c r="I927" s="82" t="str">
        <f t="shared" si="44"/>
        <v/>
      </c>
    </row>
    <row r="928" spans="1:9" x14ac:dyDescent="0.25">
      <c r="A928" s="84" t="str">
        <f>IF(I927="","",IF(A927&gt;=Paskola_SK!$D$7*p,"",A927+1))</f>
        <v/>
      </c>
      <c r="B928" s="83" t="str">
        <f>IF(A928="","",IF(p=52,B927+7,IF(p=26,B927+14,IF(p=24,IF(MOD(A928,2)=0,EDATE(Paskola_SK!$D$8,A928/2),B927+14),IF(DAY(DATE(YEAR(Paskola_SK!$D$8),MONTH(Paskola_SK!$D$8)+(A928-1)*(12/p),DAY(Paskola_SK!$D$8)))&lt;&gt;DAY(Paskola_SK!$D$8),DATE(YEAR(Paskola_SK!$D$8),MONTH(Paskola_SK!$D$8)+A928*(12/p)+1,0),DATE(YEAR(Paskola_SK!$D$8),MONTH(Paskola_SK!$D$8)+A928*(12/p),DAY(Paskola_SK!$D$8)))))))</f>
        <v/>
      </c>
      <c r="C928" s="82" t="str">
        <f t="shared" si="42"/>
        <v/>
      </c>
      <c r="D928" s="82" t="str">
        <f t="shared" si="43"/>
        <v/>
      </c>
      <c r="E928" s="82" t="str">
        <f>IF(A928="","",A+SUM($D$2:D927))</f>
        <v/>
      </c>
      <c r="F928" s="82" t="str">
        <f>IF(A928="","",SUM(D$1:D928)+PV)</f>
        <v/>
      </c>
      <c r="G928" s="82" t="str">
        <f>IF(A928="","",IF(Paskola_SK!$D$9=Paskola_VP!$A$10,I927*( (1+rate)^(B928-B927)-1 ),I927*rate))</f>
        <v/>
      </c>
      <c r="H928" s="82" t="str">
        <f>IF(D928="","",SUM(G$1:G928))</f>
        <v/>
      </c>
      <c r="I928" s="82" t="str">
        <f t="shared" si="44"/>
        <v/>
      </c>
    </row>
    <row r="929" spans="1:9" x14ac:dyDescent="0.25">
      <c r="A929" s="84" t="str">
        <f>IF(I928="","",IF(A928&gt;=Paskola_SK!$D$7*p,"",A928+1))</f>
        <v/>
      </c>
      <c r="B929" s="83" t="str">
        <f>IF(A929="","",IF(p=52,B928+7,IF(p=26,B928+14,IF(p=24,IF(MOD(A929,2)=0,EDATE(Paskola_SK!$D$8,A929/2),B928+14),IF(DAY(DATE(YEAR(Paskola_SK!$D$8),MONTH(Paskola_SK!$D$8)+(A929-1)*(12/p),DAY(Paskola_SK!$D$8)))&lt;&gt;DAY(Paskola_SK!$D$8),DATE(YEAR(Paskola_SK!$D$8),MONTH(Paskola_SK!$D$8)+A929*(12/p)+1,0),DATE(YEAR(Paskola_SK!$D$8),MONTH(Paskola_SK!$D$8)+A929*(12/p),DAY(Paskola_SK!$D$8)))))))</f>
        <v/>
      </c>
      <c r="C929" s="82" t="str">
        <f t="shared" si="42"/>
        <v/>
      </c>
      <c r="D929" s="82" t="str">
        <f t="shared" si="43"/>
        <v/>
      </c>
      <c r="E929" s="82" t="str">
        <f>IF(A929="","",A+SUM($D$2:D928))</f>
        <v/>
      </c>
      <c r="F929" s="82" t="str">
        <f>IF(A929="","",SUM(D$1:D929)+PV)</f>
        <v/>
      </c>
      <c r="G929" s="82" t="str">
        <f>IF(A929="","",IF(Paskola_SK!$D$9=Paskola_VP!$A$10,I928*( (1+rate)^(B929-B928)-1 ),I928*rate))</f>
        <v/>
      </c>
      <c r="H929" s="82" t="str">
        <f>IF(D929="","",SUM(G$1:G929))</f>
        <v/>
      </c>
      <c r="I929" s="82" t="str">
        <f t="shared" si="44"/>
        <v/>
      </c>
    </row>
    <row r="930" spans="1:9" x14ac:dyDescent="0.25">
      <c r="A930" s="84" t="str">
        <f>IF(I929="","",IF(A929&gt;=Paskola_SK!$D$7*p,"",A929+1))</f>
        <v/>
      </c>
      <c r="B930" s="83" t="str">
        <f>IF(A930="","",IF(p=52,B929+7,IF(p=26,B929+14,IF(p=24,IF(MOD(A930,2)=0,EDATE(Paskola_SK!$D$8,A930/2),B929+14),IF(DAY(DATE(YEAR(Paskola_SK!$D$8),MONTH(Paskola_SK!$D$8)+(A930-1)*(12/p),DAY(Paskola_SK!$D$8)))&lt;&gt;DAY(Paskola_SK!$D$8),DATE(YEAR(Paskola_SK!$D$8),MONTH(Paskola_SK!$D$8)+A930*(12/p)+1,0),DATE(YEAR(Paskola_SK!$D$8),MONTH(Paskola_SK!$D$8)+A930*(12/p),DAY(Paskola_SK!$D$8)))))))</f>
        <v/>
      </c>
      <c r="C930" s="82" t="str">
        <f t="shared" si="42"/>
        <v/>
      </c>
      <c r="D930" s="82" t="str">
        <f t="shared" si="43"/>
        <v/>
      </c>
      <c r="E930" s="82" t="str">
        <f>IF(A930="","",A+SUM($D$2:D929))</f>
        <v/>
      </c>
      <c r="F930" s="82" t="str">
        <f>IF(A930="","",SUM(D$1:D930)+PV)</f>
        <v/>
      </c>
      <c r="G930" s="82" t="str">
        <f>IF(A930="","",IF(Paskola_SK!$D$9=Paskola_VP!$A$10,I929*( (1+rate)^(B930-B929)-1 ),I929*rate))</f>
        <v/>
      </c>
      <c r="H930" s="82" t="str">
        <f>IF(D930="","",SUM(G$1:G930))</f>
        <v/>
      </c>
      <c r="I930" s="82" t="str">
        <f t="shared" si="44"/>
        <v/>
      </c>
    </row>
    <row r="931" spans="1:9" x14ac:dyDescent="0.25">
      <c r="A931" s="84" t="str">
        <f>IF(I930="","",IF(A930&gt;=Paskola_SK!$D$7*p,"",A930+1))</f>
        <v/>
      </c>
      <c r="B931" s="83" t="str">
        <f>IF(A931="","",IF(p=52,B930+7,IF(p=26,B930+14,IF(p=24,IF(MOD(A931,2)=0,EDATE(Paskola_SK!$D$8,A931/2),B930+14),IF(DAY(DATE(YEAR(Paskola_SK!$D$8),MONTH(Paskola_SK!$D$8)+(A931-1)*(12/p),DAY(Paskola_SK!$D$8)))&lt;&gt;DAY(Paskola_SK!$D$8),DATE(YEAR(Paskola_SK!$D$8),MONTH(Paskola_SK!$D$8)+A931*(12/p)+1,0),DATE(YEAR(Paskola_SK!$D$8),MONTH(Paskola_SK!$D$8)+A931*(12/p),DAY(Paskola_SK!$D$8)))))))</f>
        <v/>
      </c>
      <c r="C931" s="82" t="str">
        <f t="shared" si="42"/>
        <v/>
      </c>
      <c r="D931" s="82" t="str">
        <f t="shared" si="43"/>
        <v/>
      </c>
      <c r="E931" s="82" t="str">
        <f>IF(A931="","",A+SUM($D$2:D930))</f>
        <v/>
      </c>
      <c r="F931" s="82" t="str">
        <f>IF(A931="","",SUM(D$1:D931)+PV)</f>
        <v/>
      </c>
      <c r="G931" s="82" t="str">
        <f>IF(A931="","",IF(Paskola_SK!$D$9=Paskola_VP!$A$10,I930*( (1+rate)^(B931-B930)-1 ),I930*rate))</f>
        <v/>
      </c>
      <c r="H931" s="82" t="str">
        <f>IF(D931="","",SUM(G$1:G931))</f>
        <v/>
      </c>
      <c r="I931" s="82" t="str">
        <f t="shared" si="44"/>
        <v/>
      </c>
    </row>
    <row r="932" spans="1:9" x14ac:dyDescent="0.25">
      <c r="A932" s="84" t="str">
        <f>IF(I931="","",IF(A931&gt;=Paskola_SK!$D$7*p,"",A931+1))</f>
        <v/>
      </c>
      <c r="B932" s="83" t="str">
        <f>IF(A932="","",IF(p=52,B931+7,IF(p=26,B931+14,IF(p=24,IF(MOD(A932,2)=0,EDATE(Paskola_SK!$D$8,A932/2),B931+14),IF(DAY(DATE(YEAR(Paskola_SK!$D$8),MONTH(Paskola_SK!$D$8)+(A932-1)*(12/p),DAY(Paskola_SK!$D$8)))&lt;&gt;DAY(Paskola_SK!$D$8),DATE(YEAR(Paskola_SK!$D$8),MONTH(Paskola_SK!$D$8)+A932*(12/p)+1,0),DATE(YEAR(Paskola_SK!$D$8),MONTH(Paskola_SK!$D$8)+A932*(12/p),DAY(Paskola_SK!$D$8)))))))</f>
        <v/>
      </c>
      <c r="C932" s="82" t="str">
        <f t="shared" si="42"/>
        <v/>
      </c>
      <c r="D932" s="82" t="str">
        <f t="shared" si="43"/>
        <v/>
      </c>
      <c r="E932" s="82" t="str">
        <f>IF(A932="","",A+SUM($D$2:D931))</f>
        <v/>
      </c>
      <c r="F932" s="82" t="str">
        <f>IF(A932="","",SUM(D$1:D932)+PV)</f>
        <v/>
      </c>
      <c r="G932" s="82" t="str">
        <f>IF(A932="","",IF(Paskola_SK!$D$9=Paskola_VP!$A$10,I931*( (1+rate)^(B932-B931)-1 ),I931*rate))</f>
        <v/>
      </c>
      <c r="H932" s="82" t="str">
        <f>IF(D932="","",SUM(G$1:G932))</f>
        <v/>
      </c>
      <c r="I932" s="82" t="str">
        <f t="shared" si="44"/>
        <v/>
      </c>
    </row>
    <row r="933" spans="1:9" x14ac:dyDescent="0.25">
      <c r="A933" s="84" t="str">
        <f>IF(I932="","",IF(A932&gt;=Paskola_SK!$D$7*p,"",A932+1))</f>
        <v/>
      </c>
      <c r="B933" s="83" t="str">
        <f>IF(A933="","",IF(p=52,B932+7,IF(p=26,B932+14,IF(p=24,IF(MOD(A933,2)=0,EDATE(Paskola_SK!$D$8,A933/2),B932+14),IF(DAY(DATE(YEAR(Paskola_SK!$D$8),MONTH(Paskola_SK!$D$8)+(A933-1)*(12/p),DAY(Paskola_SK!$D$8)))&lt;&gt;DAY(Paskola_SK!$D$8),DATE(YEAR(Paskola_SK!$D$8),MONTH(Paskola_SK!$D$8)+A933*(12/p)+1,0),DATE(YEAR(Paskola_SK!$D$8),MONTH(Paskola_SK!$D$8)+A933*(12/p),DAY(Paskola_SK!$D$8)))))))</f>
        <v/>
      </c>
      <c r="C933" s="82" t="str">
        <f t="shared" si="42"/>
        <v/>
      </c>
      <c r="D933" s="82" t="str">
        <f t="shared" si="43"/>
        <v/>
      </c>
      <c r="E933" s="82" t="str">
        <f>IF(A933="","",A+SUM($D$2:D932))</f>
        <v/>
      </c>
      <c r="F933" s="82" t="str">
        <f>IF(A933="","",SUM(D$1:D933)+PV)</f>
        <v/>
      </c>
      <c r="G933" s="82" t="str">
        <f>IF(A933="","",IF(Paskola_SK!$D$9=Paskola_VP!$A$10,I932*( (1+rate)^(B933-B932)-1 ),I932*rate))</f>
        <v/>
      </c>
      <c r="H933" s="82" t="str">
        <f>IF(D933="","",SUM(G$1:G933))</f>
        <v/>
      </c>
      <c r="I933" s="82" t="str">
        <f t="shared" si="44"/>
        <v/>
      </c>
    </row>
    <row r="934" spans="1:9" x14ac:dyDescent="0.25">
      <c r="A934" s="84" t="str">
        <f>IF(I933="","",IF(A933&gt;=Paskola_SK!$D$7*p,"",A933+1))</f>
        <v/>
      </c>
      <c r="B934" s="83" t="str">
        <f>IF(A934="","",IF(p=52,B933+7,IF(p=26,B933+14,IF(p=24,IF(MOD(A934,2)=0,EDATE(Paskola_SK!$D$8,A934/2),B933+14),IF(DAY(DATE(YEAR(Paskola_SK!$D$8),MONTH(Paskola_SK!$D$8)+(A934-1)*(12/p),DAY(Paskola_SK!$D$8)))&lt;&gt;DAY(Paskola_SK!$D$8),DATE(YEAR(Paskola_SK!$D$8),MONTH(Paskola_SK!$D$8)+A934*(12/p)+1,0),DATE(YEAR(Paskola_SK!$D$8),MONTH(Paskola_SK!$D$8)+A934*(12/p),DAY(Paskola_SK!$D$8)))))))</f>
        <v/>
      </c>
      <c r="C934" s="82" t="str">
        <f t="shared" si="42"/>
        <v/>
      </c>
      <c r="D934" s="82" t="str">
        <f t="shared" si="43"/>
        <v/>
      </c>
      <c r="E934" s="82" t="str">
        <f>IF(A934="","",A+SUM($D$2:D933))</f>
        <v/>
      </c>
      <c r="F934" s="82" t="str">
        <f>IF(A934="","",SUM(D$1:D934)+PV)</f>
        <v/>
      </c>
      <c r="G934" s="82" t="str">
        <f>IF(A934="","",IF(Paskola_SK!$D$9=Paskola_VP!$A$10,I933*( (1+rate)^(B934-B933)-1 ),I933*rate))</f>
        <v/>
      </c>
      <c r="H934" s="82" t="str">
        <f>IF(D934="","",SUM(G$1:G934))</f>
        <v/>
      </c>
      <c r="I934" s="82" t="str">
        <f t="shared" si="44"/>
        <v/>
      </c>
    </row>
    <row r="935" spans="1:9" x14ac:dyDescent="0.25">
      <c r="A935" s="84" t="str">
        <f>IF(I934="","",IF(A934&gt;=Paskola_SK!$D$7*p,"",A934+1))</f>
        <v/>
      </c>
      <c r="B935" s="83" t="str">
        <f>IF(A935="","",IF(p=52,B934+7,IF(p=26,B934+14,IF(p=24,IF(MOD(A935,2)=0,EDATE(Paskola_SK!$D$8,A935/2),B934+14),IF(DAY(DATE(YEAR(Paskola_SK!$D$8),MONTH(Paskola_SK!$D$8)+(A935-1)*(12/p),DAY(Paskola_SK!$D$8)))&lt;&gt;DAY(Paskola_SK!$D$8),DATE(YEAR(Paskola_SK!$D$8),MONTH(Paskola_SK!$D$8)+A935*(12/p)+1,0),DATE(YEAR(Paskola_SK!$D$8),MONTH(Paskola_SK!$D$8)+A935*(12/p),DAY(Paskola_SK!$D$8)))))))</f>
        <v/>
      </c>
      <c r="C935" s="82" t="str">
        <f t="shared" si="42"/>
        <v/>
      </c>
      <c r="D935" s="82" t="str">
        <f t="shared" si="43"/>
        <v/>
      </c>
      <c r="E935" s="82" t="str">
        <f>IF(A935="","",A+SUM($D$2:D934))</f>
        <v/>
      </c>
      <c r="F935" s="82" t="str">
        <f>IF(A935="","",SUM(D$1:D935)+PV)</f>
        <v/>
      </c>
      <c r="G935" s="82" t="str">
        <f>IF(A935="","",IF(Paskola_SK!$D$9=Paskola_VP!$A$10,I934*( (1+rate)^(B935-B934)-1 ),I934*rate))</f>
        <v/>
      </c>
      <c r="H935" s="82" t="str">
        <f>IF(D935="","",SUM(G$1:G935))</f>
        <v/>
      </c>
      <c r="I935" s="82" t="str">
        <f t="shared" si="44"/>
        <v/>
      </c>
    </row>
    <row r="936" spans="1:9" x14ac:dyDescent="0.25">
      <c r="A936" s="84" t="str">
        <f>IF(I935="","",IF(A935&gt;=Paskola_SK!$D$7*p,"",A935+1))</f>
        <v/>
      </c>
      <c r="B936" s="83" t="str">
        <f>IF(A936="","",IF(p=52,B935+7,IF(p=26,B935+14,IF(p=24,IF(MOD(A936,2)=0,EDATE(Paskola_SK!$D$8,A936/2),B935+14),IF(DAY(DATE(YEAR(Paskola_SK!$D$8),MONTH(Paskola_SK!$D$8)+(A936-1)*(12/p),DAY(Paskola_SK!$D$8)))&lt;&gt;DAY(Paskola_SK!$D$8),DATE(YEAR(Paskola_SK!$D$8),MONTH(Paskola_SK!$D$8)+A936*(12/p)+1,0),DATE(YEAR(Paskola_SK!$D$8),MONTH(Paskola_SK!$D$8)+A936*(12/p),DAY(Paskola_SK!$D$8)))))))</f>
        <v/>
      </c>
      <c r="C936" s="82" t="str">
        <f t="shared" si="42"/>
        <v/>
      </c>
      <c r="D936" s="82" t="str">
        <f t="shared" si="43"/>
        <v/>
      </c>
      <c r="E936" s="82" t="str">
        <f>IF(A936="","",A+SUM($D$2:D935))</f>
        <v/>
      </c>
      <c r="F936" s="82" t="str">
        <f>IF(A936="","",SUM(D$1:D936)+PV)</f>
        <v/>
      </c>
      <c r="G936" s="82" t="str">
        <f>IF(A936="","",IF(Paskola_SK!$D$9=Paskola_VP!$A$10,I935*( (1+rate)^(B936-B935)-1 ),I935*rate))</f>
        <v/>
      </c>
      <c r="H936" s="82" t="str">
        <f>IF(D936="","",SUM(G$1:G936))</f>
        <v/>
      </c>
      <c r="I936" s="82" t="str">
        <f t="shared" si="44"/>
        <v/>
      </c>
    </row>
    <row r="937" spans="1:9" x14ac:dyDescent="0.25">
      <c r="A937" s="84" t="str">
        <f>IF(I936="","",IF(A936&gt;=Paskola_SK!$D$7*p,"",A936+1))</f>
        <v/>
      </c>
      <c r="B937" s="83" t="str">
        <f>IF(A937="","",IF(p=52,B936+7,IF(p=26,B936+14,IF(p=24,IF(MOD(A937,2)=0,EDATE(Paskola_SK!$D$8,A937/2),B936+14),IF(DAY(DATE(YEAR(Paskola_SK!$D$8),MONTH(Paskola_SK!$D$8)+(A937-1)*(12/p),DAY(Paskola_SK!$D$8)))&lt;&gt;DAY(Paskola_SK!$D$8),DATE(YEAR(Paskola_SK!$D$8),MONTH(Paskola_SK!$D$8)+A937*(12/p)+1,0),DATE(YEAR(Paskola_SK!$D$8),MONTH(Paskola_SK!$D$8)+A937*(12/p),DAY(Paskola_SK!$D$8)))))))</f>
        <v/>
      </c>
      <c r="C937" s="82" t="str">
        <f t="shared" si="42"/>
        <v/>
      </c>
      <c r="D937" s="82" t="str">
        <f t="shared" si="43"/>
        <v/>
      </c>
      <c r="E937" s="82" t="str">
        <f>IF(A937="","",A+SUM($D$2:D936))</f>
        <v/>
      </c>
      <c r="F937" s="82" t="str">
        <f>IF(A937="","",SUM(D$1:D937)+PV)</f>
        <v/>
      </c>
      <c r="G937" s="82" t="str">
        <f>IF(A937="","",IF(Paskola_SK!$D$9=Paskola_VP!$A$10,I936*( (1+rate)^(B937-B936)-1 ),I936*rate))</f>
        <v/>
      </c>
      <c r="H937" s="82" t="str">
        <f>IF(D937="","",SUM(G$1:G937))</f>
        <v/>
      </c>
      <c r="I937" s="82" t="str">
        <f t="shared" si="44"/>
        <v/>
      </c>
    </row>
    <row r="938" spans="1:9" x14ac:dyDescent="0.25">
      <c r="A938" s="84" t="str">
        <f>IF(I937="","",IF(A937&gt;=Paskola_SK!$D$7*p,"",A937+1))</f>
        <v/>
      </c>
      <c r="B938" s="83" t="str">
        <f>IF(A938="","",IF(p=52,B937+7,IF(p=26,B937+14,IF(p=24,IF(MOD(A938,2)=0,EDATE(Paskola_SK!$D$8,A938/2),B937+14),IF(DAY(DATE(YEAR(Paskola_SK!$D$8),MONTH(Paskola_SK!$D$8)+(A938-1)*(12/p),DAY(Paskola_SK!$D$8)))&lt;&gt;DAY(Paskola_SK!$D$8),DATE(YEAR(Paskola_SK!$D$8),MONTH(Paskola_SK!$D$8)+A938*(12/p)+1,0),DATE(YEAR(Paskola_SK!$D$8),MONTH(Paskola_SK!$D$8)+A938*(12/p),DAY(Paskola_SK!$D$8)))))))</f>
        <v/>
      </c>
      <c r="C938" s="82" t="str">
        <f t="shared" si="42"/>
        <v/>
      </c>
      <c r="D938" s="82" t="str">
        <f t="shared" si="43"/>
        <v/>
      </c>
      <c r="E938" s="82" t="str">
        <f>IF(A938="","",A+SUM($D$2:D937))</f>
        <v/>
      </c>
      <c r="F938" s="82" t="str">
        <f>IF(A938="","",SUM(D$1:D938)+PV)</f>
        <v/>
      </c>
      <c r="G938" s="82" t="str">
        <f>IF(A938="","",IF(Paskola_SK!$D$9=Paskola_VP!$A$10,I937*( (1+rate)^(B938-B937)-1 ),I937*rate))</f>
        <v/>
      </c>
      <c r="H938" s="82" t="str">
        <f>IF(D938="","",SUM(G$1:G938))</f>
        <v/>
      </c>
      <c r="I938" s="82" t="str">
        <f t="shared" si="44"/>
        <v/>
      </c>
    </row>
    <row r="939" spans="1:9" x14ac:dyDescent="0.25">
      <c r="A939" s="84" t="str">
        <f>IF(I938="","",IF(A938&gt;=Paskola_SK!$D$7*p,"",A938+1))</f>
        <v/>
      </c>
      <c r="B939" s="83" t="str">
        <f>IF(A939="","",IF(p=52,B938+7,IF(p=26,B938+14,IF(p=24,IF(MOD(A939,2)=0,EDATE(Paskola_SK!$D$8,A939/2),B938+14),IF(DAY(DATE(YEAR(Paskola_SK!$D$8),MONTH(Paskola_SK!$D$8)+(A939-1)*(12/p),DAY(Paskola_SK!$D$8)))&lt;&gt;DAY(Paskola_SK!$D$8),DATE(YEAR(Paskola_SK!$D$8),MONTH(Paskola_SK!$D$8)+A939*(12/p)+1,0),DATE(YEAR(Paskola_SK!$D$8),MONTH(Paskola_SK!$D$8)+A939*(12/p),DAY(Paskola_SK!$D$8)))))))</f>
        <v/>
      </c>
      <c r="C939" s="82" t="str">
        <f t="shared" si="42"/>
        <v/>
      </c>
      <c r="D939" s="82" t="str">
        <f t="shared" si="43"/>
        <v/>
      </c>
      <c r="E939" s="82" t="str">
        <f>IF(A939="","",A+SUM($D$2:D938))</f>
        <v/>
      </c>
      <c r="F939" s="82" t="str">
        <f>IF(A939="","",SUM(D$1:D939)+PV)</f>
        <v/>
      </c>
      <c r="G939" s="82" t="str">
        <f>IF(A939="","",IF(Paskola_SK!$D$9=Paskola_VP!$A$10,I938*( (1+rate)^(B939-B938)-1 ),I938*rate))</f>
        <v/>
      </c>
      <c r="H939" s="82" t="str">
        <f>IF(D939="","",SUM(G$1:G939))</f>
        <v/>
      </c>
      <c r="I939" s="82" t="str">
        <f t="shared" si="44"/>
        <v/>
      </c>
    </row>
    <row r="940" spans="1:9" x14ac:dyDescent="0.25">
      <c r="A940" s="84" t="str">
        <f>IF(I939="","",IF(A939&gt;=Paskola_SK!$D$7*p,"",A939+1))</f>
        <v/>
      </c>
      <c r="B940" s="83" t="str">
        <f>IF(A940="","",IF(p=52,B939+7,IF(p=26,B939+14,IF(p=24,IF(MOD(A940,2)=0,EDATE(Paskola_SK!$D$8,A940/2),B939+14),IF(DAY(DATE(YEAR(Paskola_SK!$D$8),MONTH(Paskola_SK!$D$8)+(A940-1)*(12/p),DAY(Paskola_SK!$D$8)))&lt;&gt;DAY(Paskola_SK!$D$8),DATE(YEAR(Paskola_SK!$D$8),MONTH(Paskola_SK!$D$8)+A940*(12/p)+1,0),DATE(YEAR(Paskola_SK!$D$8),MONTH(Paskola_SK!$D$8)+A940*(12/p),DAY(Paskola_SK!$D$8)))))))</f>
        <v/>
      </c>
      <c r="C940" s="82" t="str">
        <f t="shared" si="42"/>
        <v/>
      </c>
      <c r="D940" s="82" t="str">
        <f t="shared" si="43"/>
        <v/>
      </c>
      <c r="E940" s="82" t="str">
        <f>IF(A940="","",A+SUM($D$2:D939))</f>
        <v/>
      </c>
      <c r="F940" s="82" t="str">
        <f>IF(A940="","",SUM(D$1:D940)+PV)</f>
        <v/>
      </c>
      <c r="G940" s="82" t="str">
        <f>IF(A940="","",IF(Paskola_SK!$D$9=Paskola_VP!$A$10,I939*( (1+rate)^(B940-B939)-1 ),I939*rate))</f>
        <v/>
      </c>
      <c r="H940" s="82" t="str">
        <f>IF(D940="","",SUM(G$1:G940))</f>
        <v/>
      </c>
      <c r="I940" s="82" t="str">
        <f t="shared" si="44"/>
        <v/>
      </c>
    </row>
    <row r="941" spans="1:9" x14ac:dyDescent="0.25">
      <c r="A941" s="84" t="str">
        <f>IF(I940="","",IF(A940&gt;=Paskola_SK!$D$7*p,"",A940+1))</f>
        <v/>
      </c>
      <c r="B941" s="83" t="str">
        <f>IF(A941="","",IF(p=52,B940+7,IF(p=26,B940+14,IF(p=24,IF(MOD(A941,2)=0,EDATE(Paskola_SK!$D$8,A941/2),B940+14),IF(DAY(DATE(YEAR(Paskola_SK!$D$8),MONTH(Paskola_SK!$D$8)+(A941-1)*(12/p),DAY(Paskola_SK!$D$8)))&lt;&gt;DAY(Paskola_SK!$D$8),DATE(YEAR(Paskola_SK!$D$8),MONTH(Paskola_SK!$D$8)+A941*(12/p)+1,0),DATE(YEAR(Paskola_SK!$D$8),MONTH(Paskola_SK!$D$8)+A941*(12/p),DAY(Paskola_SK!$D$8)))))))</f>
        <v/>
      </c>
      <c r="C941" s="82" t="str">
        <f t="shared" si="42"/>
        <v/>
      </c>
      <c r="D941" s="82" t="str">
        <f t="shared" si="43"/>
        <v/>
      </c>
      <c r="E941" s="82" t="str">
        <f>IF(A941="","",A+SUM($D$2:D940))</f>
        <v/>
      </c>
      <c r="F941" s="82" t="str">
        <f>IF(A941="","",SUM(D$1:D941)+PV)</f>
        <v/>
      </c>
      <c r="G941" s="82" t="str">
        <f>IF(A941="","",IF(Paskola_SK!$D$9=Paskola_VP!$A$10,I940*( (1+rate)^(B941-B940)-1 ),I940*rate))</f>
        <v/>
      </c>
      <c r="H941" s="82" t="str">
        <f>IF(D941="","",SUM(G$1:G941))</f>
        <v/>
      </c>
      <c r="I941" s="82" t="str">
        <f t="shared" si="44"/>
        <v/>
      </c>
    </row>
    <row r="942" spans="1:9" x14ac:dyDescent="0.25">
      <c r="A942" s="84" t="str">
        <f>IF(I941="","",IF(A941&gt;=Paskola_SK!$D$7*p,"",A941+1))</f>
        <v/>
      </c>
      <c r="B942" s="83" t="str">
        <f>IF(A942="","",IF(p=52,B941+7,IF(p=26,B941+14,IF(p=24,IF(MOD(A942,2)=0,EDATE(Paskola_SK!$D$8,A942/2),B941+14),IF(DAY(DATE(YEAR(Paskola_SK!$D$8),MONTH(Paskola_SK!$D$8)+(A942-1)*(12/p),DAY(Paskola_SK!$D$8)))&lt;&gt;DAY(Paskola_SK!$D$8),DATE(YEAR(Paskola_SK!$D$8),MONTH(Paskola_SK!$D$8)+A942*(12/p)+1,0),DATE(YEAR(Paskola_SK!$D$8),MONTH(Paskola_SK!$D$8)+A942*(12/p),DAY(Paskola_SK!$D$8)))))))</f>
        <v/>
      </c>
      <c r="C942" s="82" t="str">
        <f t="shared" si="42"/>
        <v/>
      </c>
      <c r="D942" s="82" t="str">
        <f t="shared" si="43"/>
        <v/>
      </c>
      <c r="E942" s="82" t="str">
        <f>IF(A942="","",A+SUM($D$2:D941))</f>
        <v/>
      </c>
      <c r="F942" s="82" t="str">
        <f>IF(A942="","",SUM(D$1:D942)+PV)</f>
        <v/>
      </c>
      <c r="G942" s="82" t="str">
        <f>IF(A942="","",IF(Paskola_SK!$D$9=Paskola_VP!$A$10,I941*( (1+rate)^(B942-B941)-1 ),I941*rate))</f>
        <v/>
      </c>
      <c r="H942" s="82" t="str">
        <f>IF(D942="","",SUM(G$1:G942))</f>
        <v/>
      </c>
      <c r="I942" s="82" t="str">
        <f t="shared" si="44"/>
        <v/>
      </c>
    </row>
    <row r="943" spans="1:9" x14ac:dyDescent="0.25">
      <c r="A943" s="84" t="str">
        <f>IF(I942="","",IF(A942&gt;=Paskola_SK!$D$7*p,"",A942+1))</f>
        <v/>
      </c>
      <c r="B943" s="83" t="str">
        <f>IF(A943="","",IF(p=52,B942+7,IF(p=26,B942+14,IF(p=24,IF(MOD(A943,2)=0,EDATE(Paskola_SK!$D$8,A943/2),B942+14),IF(DAY(DATE(YEAR(Paskola_SK!$D$8),MONTH(Paskola_SK!$D$8)+(A943-1)*(12/p),DAY(Paskola_SK!$D$8)))&lt;&gt;DAY(Paskola_SK!$D$8),DATE(YEAR(Paskola_SK!$D$8),MONTH(Paskola_SK!$D$8)+A943*(12/p)+1,0),DATE(YEAR(Paskola_SK!$D$8),MONTH(Paskola_SK!$D$8)+A943*(12/p),DAY(Paskola_SK!$D$8)))))))</f>
        <v/>
      </c>
      <c r="C943" s="82" t="str">
        <f t="shared" si="42"/>
        <v/>
      </c>
      <c r="D943" s="82" t="str">
        <f t="shared" si="43"/>
        <v/>
      </c>
      <c r="E943" s="82" t="str">
        <f>IF(A943="","",A+SUM($D$2:D942))</f>
        <v/>
      </c>
      <c r="F943" s="82" t="str">
        <f>IF(A943="","",SUM(D$1:D943)+PV)</f>
        <v/>
      </c>
      <c r="G943" s="82" t="str">
        <f>IF(A943="","",IF(Paskola_SK!$D$9=Paskola_VP!$A$10,I942*( (1+rate)^(B943-B942)-1 ),I942*rate))</f>
        <v/>
      </c>
      <c r="H943" s="82" t="str">
        <f>IF(D943="","",SUM(G$1:G943))</f>
        <v/>
      </c>
      <c r="I943" s="82" t="str">
        <f t="shared" si="44"/>
        <v/>
      </c>
    </row>
    <row r="944" spans="1:9" x14ac:dyDescent="0.25">
      <c r="A944" s="84" t="str">
        <f>IF(I943="","",IF(A943&gt;=Paskola_SK!$D$7*p,"",A943+1))</f>
        <v/>
      </c>
      <c r="B944" s="83" t="str">
        <f>IF(A944="","",IF(p=52,B943+7,IF(p=26,B943+14,IF(p=24,IF(MOD(A944,2)=0,EDATE(Paskola_SK!$D$8,A944/2),B943+14),IF(DAY(DATE(YEAR(Paskola_SK!$D$8),MONTH(Paskola_SK!$D$8)+(A944-1)*(12/p),DAY(Paskola_SK!$D$8)))&lt;&gt;DAY(Paskola_SK!$D$8),DATE(YEAR(Paskola_SK!$D$8),MONTH(Paskola_SK!$D$8)+A944*(12/p)+1,0),DATE(YEAR(Paskola_SK!$D$8),MONTH(Paskola_SK!$D$8)+A944*(12/p),DAY(Paskola_SK!$D$8)))))))</f>
        <v/>
      </c>
      <c r="C944" s="82" t="str">
        <f t="shared" si="42"/>
        <v/>
      </c>
      <c r="D944" s="82" t="str">
        <f t="shared" si="43"/>
        <v/>
      </c>
      <c r="E944" s="82" t="str">
        <f>IF(A944="","",A+SUM($D$2:D943))</f>
        <v/>
      </c>
      <c r="F944" s="82" t="str">
        <f>IF(A944="","",SUM(D$1:D944)+PV)</f>
        <v/>
      </c>
      <c r="G944" s="82" t="str">
        <f>IF(A944="","",IF(Paskola_SK!$D$9=Paskola_VP!$A$10,I943*( (1+rate)^(B944-B943)-1 ),I943*rate))</f>
        <v/>
      </c>
      <c r="H944" s="82" t="str">
        <f>IF(D944="","",SUM(G$1:G944))</f>
        <v/>
      </c>
      <c r="I944" s="82" t="str">
        <f t="shared" si="44"/>
        <v/>
      </c>
    </row>
    <row r="945" spans="1:9" x14ac:dyDescent="0.25">
      <c r="A945" s="84" t="str">
        <f>IF(I944="","",IF(A944&gt;=Paskola_SK!$D$7*p,"",A944+1))</f>
        <v/>
      </c>
      <c r="B945" s="83" t="str">
        <f>IF(A945="","",IF(p=52,B944+7,IF(p=26,B944+14,IF(p=24,IF(MOD(A945,2)=0,EDATE(Paskola_SK!$D$8,A945/2),B944+14),IF(DAY(DATE(YEAR(Paskola_SK!$D$8),MONTH(Paskola_SK!$D$8)+(A945-1)*(12/p),DAY(Paskola_SK!$D$8)))&lt;&gt;DAY(Paskola_SK!$D$8),DATE(YEAR(Paskola_SK!$D$8),MONTH(Paskola_SK!$D$8)+A945*(12/p)+1,0),DATE(YEAR(Paskola_SK!$D$8),MONTH(Paskola_SK!$D$8)+A945*(12/p),DAY(Paskola_SK!$D$8)))))))</f>
        <v/>
      </c>
      <c r="C945" s="82" t="str">
        <f t="shared" si="42"/>
        <v/>
      </c>
      <c r="D945" s="82" t="str">
        <f t="shared" si="43"/>
        <v/>
      </c>
      <c r="E945" s="82" t="str">
        <f>IF(A945="","",A+SUM($D$2:D944))</f>
        <v/>
      </c>
      <c r="F945" s="82" t="str">
        <f>IF(A945="","",SUM(D$1:D945)+PV)</f>
        <v/>
      </c>
      <c r="G945" s="82" t="str">
        <f>IF(A945="","",IF(Paskola_SK!$D$9=Paskola_VP!$A$10,I944*( (1+rate)^(B945-B944)-1 ),I944*rate))</f>
        <v/>
      </c>
      <c r="H945" s="82" t="str">
        <f>IF(D945="","",SUM(G$1:G945))</f>
        <v/>
      </c>
      <c r="I945" s="82" t="str">
        <f t="shared" si="44"/>
        <v/>
      </c>
    </row>
    <row r="946" spans="1:9" x14ac:dyDescent="0.25">
      <c r="A946" s="84" t="str">
        <f>IF(I945="","",IF(A945&gt;=Paskola_SK!$D$7*p,"",A945+1))</f>
        <v/>
      </c>
      <c r="B946" s="83" t="str">
        <f>IF(A946="","",IF(p=52,B945+7,IF(p=26,B945+14,IF(p=24,IF(MOD(A946,2)=0,EDATE(Paskola_SK!$D$8,A946/2),B945+14),IF(DAY(DATE(YEAR(Paskola_SK!$D$8),MONTH(Paskola_SK!$D$8)+(A946-1)*(12/p),DAY(Paskola_SK!$D$8)))&lt;&gt;DAY(Paskola_SK!$D$8),DATE(YEAR(Paskola_SK!$D$8),MONTH(Paskola_SK!$D$8)+A946*(12/p)+1,0),DATE(YEAR(Paskola_SK!$D$8),MONTH(Paskola_SK!$D$8)+A946*(12/p),DAY(Paskola_SK!$D$8)))))))</f>
        <v/>
      </c>
      <c r="C946" s="82" t="str">
        <f t="shared" si="42"/>
        <v/>
      </c>
      <c r="D946" s="82" t="str">
        <f t="shared" si="43"/>
        <v/>
      </c>
      <c r="E946" s="82" t="str">
        <f>IF(A946="","",A+SUM($D$2:D945))</f>
        <v/>
      </c>
      <c r="F946" s="82" t="str">
        <f>IF(A946="","",SUM(D$1:D946)+PV)</f>
        <v/>
      </c>
      <c r="G946" s="82" t="str">
        <f>IF(A946="","",IF(Paskola_SK!$D$9=Paskola_VP!$A$10,I945*( (1+rate)^(B946-B945)-1 ),I945*rate))</f>
        <v/>
      </c>
      <c r="H946" s="82" t="str">
        <f>IF(D946="","",SUM(G$1:G946))</f>
        <v/>
      </c>
      <c r="I946" s="82" t="str">
        <f t="shared" si="44"/>
        <v/>
      </c>
    </row>
    <row r="947" spans="1:9" x14ac:dyDescent="0.25">
      <c r="A947" s="84" t="str">
        <f>IF(I946="","",IF(A946&gt;=Paskola_SK!$D$7*p,"",A946+1))</f>
        <v/>
      </c>
      <c r="B947" s="83" t="str">
        <f>IF(A947="","",IF(p=52,B946+7,IF(p=26,B946+14,IF(p=24,IF(MOD(A947,2)=0,EDATE(Paskola_SK!$D$8,A947/2),B946+14),IF(DAY(DATE(YEAR(Paskola_SK!$D$8),MONTH(Paskola_SK!$D$8)+(A947-1)*(12/p),DAY(Paskola_SK!$D$8)))&lt;&gt;DAY(Paskola_SK!$D$8),DATE(YEAR(Paskola_SK!$D$8),MONTH(Paskola_SK!$D$8)+A947*(12/p)+1,0),DATE(YEAR(Paskola_SK!$D$8),MONTH(Paskola_SK!$D$8)+A947*(12/p),DAY(Paskola_SK!$D$8)))))))</f>
        <v/>
      </c>
      <c r="C947" s="82" t="str">
        <f t="shared" si="42"/>
        <v/>
      </c>
      <c r="D947" s="82" t="str">
        <f t="shared" si="43"/>
        <v/>
      </c>
      <c r="E947" s="82" t="str">
        <f>IF(A947="","",A+SUM($D$2:D946))</f>
        <v/>
      </c>
      <c r="F947" s="82" t="str">
        <f>IF(A947="","",SUM(D$1:D947)+PV)</f>
        <v/>
      </c>
      <c r="G947" s="82" t="str">
        <f>IF(A947="","",IF(Paskola_SK!$D$9=Paskola_VP!$A$10,I946*( (1+rate)^(B947-B946)-1 ),I946*rate))</f>
        <v/>
      </c>
      <c r="H947" s="82" t="str">
        <f>IF(D947="","",SUM(G$1:G947))</f>
        <v/>
      </c>
      <c r="I947" s="82" t="str">
        <f t="shared" si="44"/>
        <v/>
      </c>
    </row>
    <row r="948" spans="1:9" x14ac:dyDescent="0.25">
      <c r="A948" s="84" t="str">
        <f>IF(I947="","",IF(A947&gt;=Paskola_SK!$D$7*p,"",A947+1))</f>
        <v/>
      </c>
      <c r="B948" s="83" t="str">
        <f>IF(A948="","",IF(p=52,B947+7,IF(p=26,B947+14,IF(p=24,IF(MOD(A948,2)=0,EDATE(Paskola_SK!$D$8,A948/2),B947+14),IF(DAY(DATE(YEAR(Paskola_SK!$D$8),MONTH(Paskola_SK!$D$8)+(A948-1)*(12/p),DAY(Paskola_SK!$D$8)))&lt;&gt;DAY(Paskola_SK!$D$8),DATE(YEAR(Paskola_SK!$D$8),MONTH(Paskola_SK!$D$8)+A948*(12/p)+1,0),DATE(YEAR(Paskola_SK!$D$8),MONTH(Paskola_SK!$D$8)+A948*(12/p),DAY(Paskola_SK!$D$8)))))))</f>
        <v/>
      </c>
      <c r="C948" s="82" t="str">
        <f t="shared" si="42"/>
        <v/>
      </c>
      <c r="D948" s="82" t="str">
        <f t="shared" si="43"/>
        <v/>
      </c>
      <c r="E948" s="82" t="str">
        <f>IF(A948="","",A+SUM($D$2:D947))</f>
        <v/>
      </c>
      <c r="F948" s="82" t="str">
        <f>IF(A948="","",SUM(D$1:D948)+PV)</f>
        <v/>
      </c>
      <c r="G948" s="82" t="str">
        <f>IF(A948="","",IF(Paskola_SK!$D$9=Paskola_VP!$A$10,I947*( (1+rate)^(B948-B947)-1 ),I947*rate))</f>
        <v/>
      </c>
      <c r="H948" s="82" t="str">
        <f>IF(D948="","",SUM(G$1:G948))</f>
        <v/>
      </c>
      <c r="I948" s="82" t="str">
        <f t="shared" si="44"/>
        <v/>
      </c>
    </row>
    <row r="949" spans="1:9" x14ac:dyDescent="0.25">
      <c r="A949" s="84" t="str">
        <f>IF(I948="","",IF(A948&gt;=Paskola_SK!$D$7*p,"",A948+1))</f>
        <v/>
      </c>
      <c r="B949" s="83" t="str">
        <f>IF(A949="","",IF(p=52,B948+7,IF(p=26,B948+14,IF(p=24,IF(MOD(A949,2)=0,EDATE(Paskola_SK!$D$8,A949/2),B948+14),IF(DAY(DATE(YEAR(Paskola_SK!$D$8),MONTH(Paskola_SK!$D$8)+(A949-1)*(12/p),DAY(Paskola_SK!$D$8)))&lt;&gt;DAY(Paskola_SK!$D$8),DATE(YEAR(Paskola_SK!$D$8),MONTH(Paskola_SK!$D$8)+A949*(12/p)+1,0),DATE(YEAR(Paskola_SK!$D$8),MONTH(Paskola_SK!$D$8)+A949*(12/p),DAY(Paskola_SK!$D$8)))))))</f>
        <v/>
      </c>
      <c r="C949" s="82" t="str">
        <f t="shared" si="42"/>
        <v/>
      </c>
      <c r="D949" s="82" t="str">
        <f t="shared" si="43"/>
        <v/>
      </c>
      <c r="E949" s="82" t="str">
        <f>IF(A949="","",A+SUM($D$2:D948))</f>
        <v/>
      </c>
      <c r="F949" s="82" t="str">
        <f>IF(A949="","",SUM(D$1:D949)+PV)</f>
        <v/>
      </c>
      <c r="G949" s="82" t="str">
        <f>IF(A949="","",IF(Paskola_SK!$D$9=Paskola_VP!$A$10,I948*( (1+rate)^(B949-B948)-1 ),I948*rate))</f>
        <v/>
      </c>
      <c r="H949" s="82" t="str">
        <f>IF(D949="","",SUM(G$1:G949))</f>
        <v/>
      </c>
      <c r="I949" s="82" t="str">
        <f t="shared" si="44"/>
        <v/>
      </c>
    </row>
    <row r="950" spans="1:9" x14ac:dyDescent="0.25">
      <c r="A950" s="84" t="str">
        <f>IF(I949="","",IF(A949&gt;=Paskola_SK!$D$7*p,"",A949+1))</f>
        <v/>
      </c>
      <c r="B950" s="83" t="str">
        <f>IF(A950="","",IF(p=52,B949+7,IF(p=26,B949+14,IF(p=24,IF(MOD(A950,2)=0,EDATE(Paskola_SK!$D$8,A950/2),B949+14),IF(DAY(DATE(YEAR(Paskola_SK!$D$8),MONTH(Paskola_SK!$D$8)+(A950-1)*(12/p),DAY(Paskola_SK!$D$8)))&lt;&gt;DAY(Paskola_SK!$D$8),DATE(YEAR(Paskola_SK!$D$8),MONTH(Paskola_SK!$D$8)+A950*(12/p)+1,0),DATE(YEAR(Paskola_SK!$D$8),MONTH(Paskola_SK!$D$8)+A950*(12/p),DAY(Paskola_SK!$D$8)))))))</f>
        <v/>
      </c>
      <c r="C950" s="82" t="str">
        <f t="shared" si="42"/>
        <v/>
      </c>
      <c r="D950" s="82" t="str">
        <f t="shared" si="43"/>
        <v/>
      </c>
      <c r="E950" s="82" t="str">
        <f>IF(A950="","",A+SUM($D$2:D949))</f>
        <v/>
      </c>
      <c r="F950" s="82" t="str">
        <f>IF(A950="","",SUM(D$1:D950)+PV)</f>
        <v/>
      </c>
      <c r="G950" s="82" t="str">
        <f>IF(A950="","",IF(Paskola_SK!$D$9=Paskola_VP!$A$10,I949*( (1+rate)^(B950-B949)-1 ),I949*rate))</f>
        <v/>
      </c>
      <c r="H950" s="82" t="str">
        <f>IF(D950="","",SUM(G$1:G950))</f>
        <v/>
      </c>
      <c r="I950" s="82" t="str">
        <f t="shared" si="44"/>
        <v/>
      </c>
    </row>
    <row r="951" spans="1:9" x14ac:dyDescent="0.25">
      <c r="A951" s="84" t="str">
        <f>IF(I950="","",IF(A950&gt;=Paskola_SK!$D$7*p,"",A950+1))</f>
        <v/>
      </c>
      <c r="B951" s="83" t="str">
        <f>IF(A951="","",IF(p=52,B950+7,IF(p=26,B950+14,IF(p=24,IF(MOD(A951,2)=0,EDATE(Paskola_SK!$D$8,A951/2),B950+14),IF(DAY(DATE(YEAR(Paskola_SK!$D$8),MONTH(Paskola_SK!$D$8)+(A951-1)*(12/p),DAY(Paskola_SK!$D$8)))&lt;&gt;DAY(Paskola_SK!$D$8),DATE(YEAR(Paskola_SK!$D$8),MONTH(Paskola_SK!$D$8)+A951*(12/p)+1,0),DATE(YEAR(Paskola_SK!$D$8),MONTH(Paskola_SK!$D$8)+A951*(12/p),DAY(Paskola_SK!$D$8)))))))</f>
        <v/>
      </c>
      <c r="C951" s="82" t="str">
        <f t="shared" si="42"/>
        <v/>
      </c>
      <c r="D951" s="82" t="str">
        <f t="shared" si="43"/>
        <v/>
      </c>
      <c r="E951" s="82" t="str">
        <f>IF(A951="","",A+SUM($D$2:D950))</f>
        <v/>
      </c>
      <c r="F951" s="82" t="str">
        <f>IF(A951="","",SUM(D$1:D951)+PV)</f>
        <v/>
      </c>
      <c r="G951" s="82" t="str">
        <f>IF(A951="","",IF(Paskola_SK!$D$9=Paskola_VP!$A$10,I950*( (1+rate)^(B951-B950)-1 ),I950*rate))</f>
        <v/>
      </c>
      <c r="H951" s="82" t="str">
        <f>IF(D951="","",SUM(G$1:G951))</f>
        <v/>
      </c>
      <c r="I951" s="82" t="str">
        <f t="shared" si="44"/>
        <v/>
      </c>
    </row>
    <row r="952" spans="1:9" x14ac:dyDescent="0.25">
      <c r="A952" s="84" t="str">
        <f>IF(I951="","",IF(A951&gt;=Paskola_SK!$D$7*p,"",A951+1))</f>
        <v/>
      </c>
      <c r="B952" s="83" t="str">
        <f>IF(A952="","",IF(p=52,B951+7,IF(p=26,B951+14,IF(p=24,IF(MOD(A952,2)=0,EDATE(Paskola_SK!$D$8,A952/2),B951+14),IF(DAY(DATE(YEAR(Paskola_SK!$D$8),MONTH(Paskola_SK!$D$8)+(A952-1)*(12/p),DAY(Paskola_SK!$D$8)))&lt;&gt;DAY(Paskola_SK!$D$8),DATE(YEAR(Paskola_SK!$D$8),MONTH(Paskola_SK!$D$8)+A952*(12/p)+1,0),DATE(YEAR(Paskola_SK!$D$8),MONTH(Paskola_SK!$D$8)+A952*(12/p),DAY(Paskola_SK!$D$8)))))))</f>
        <v/>
      </c>
      <c r="C952" s="82" t="str">
        <f t="shared" si="42"/>
        <v/>
      </c>
      <c r="D952" s="82" t="str">
        <f t="shared" si="43"/>
        <v/>
      </c>
      <c r="E952" s="82" t="str">
        <f>IF(A952="","",A+SUM($D$2:D951))</f>
        <v/>
      </c>
      <c r="F952" s="82" t="str">
        <f>IF(A952="","",SUM(D$1:D952)+PV)</f>
        <v/>
      </c>
      <c r="G952" s="82" t="str">
        <f>IF(A952="","",IF(Paskola_SK!$D$9=Paskola_VP!$A$10,I951*( (1+rate)^(B952-B951)-1 ),I951*rate))</f>
        <v/>
      </c>
      <c r="H952" s="82" t="str">
        <f>IF(D952="","",SUM(G$1:G952))</f>
        <v/>
      </c>
      <c r="I952" s="82" t="str">
        <f t="shared" si="44"/>
        <v/>
      </c>
    </row>
    <row r="953" spans="1:9" x14ac:dyDescent="0.25">
      <c r="A953" s="84" t="str">
        <f>IF(I952="","",IF(A952&gt;=Paskola_SK!$D$7*p,"",A952+1))</f>
        <v/>
      </c>
      <c r="B953" s="83" t="str">
        <f>IF(A953="","",IF(p=52,B952+7,IF(p=26,B952+14,IF(p=24,IF(MOD(A953,2)=0,EDATE(Paskola_SK!$D$8,A953/2),B952+14),IF(DAY(DATE(YEAR(Paskola_SK!$D$8),MONTH(Paskola_SK!$D$8)+(A953-1)*(12/p),DAY(Paskola_SK!$D$8)))&lt;&gt;DAY(Paskola_SK!$D$8),DATE(YEAR(Paskola_SK!$D$8),MONTH(Paskola_SK!$D$8)+A953*(12/p)+1,0),DATE(YEAR(Paskola_SK!$D$8),MONTH(Paskola_SK!$D$8)+A953*(12/p),DAY(Paskola_SK!$D$8)))))))</f>
        <v/>
      </c>
      <c r="C953" s="82" t="str">
        <f t="shared" si="42"/>
        <v/>
      </c>
      <c r="D953" s="82" t="str">
        <f t="shared" si="43"/>
        <v/>
      </c>
      <c r="E953" s="82" t="str">
        <f>IF(A953="","",A+SUM($D$2:D952))</f>
        <v/>
      </c>
      <c r="F953" s="82" t="str">
        <f>IF(A953="","",SUM(D$1:D953)+PV)</f>
        <v/>
      </c>
      <c r="G953" s="82" t="str">
        <f>IF(A953="","",IF(Paskola_SK!$D$9=Paskola_VP!$A$10,I952*( (1+rate)^(B953-B952)-1 ),I952*rate))</f>
        <v/>
      </c>
      <c r="H953" s="82" t="str">
        <f>IF(D953="","",SUM(G$1:G953))</f>
        <v/>
      </c>
      <c r="I953" s="82" t="str">
        <f t="shared" si="44"/>
        <v/>
      </c>
    </row>
    <row r="954" spans="1:9" x14ac:dyDescent="0.25">
      <c r="A954" s="84" t="str">
        <f>IF(I953="","",IF(A953&gt;=Paskola_SK!$D$7*p,"",A953+1))</f>
        <v/>
      </c>
      <c r="B954" s="83" t="str">
        <f>IF(A954="","",IF(p=52,B953+7,IF(p=26,B953+14,IF(p=24,IF(MOD(A954,2)=0,EDATE(Paskola_SK!$D$8,A954/2),B953+14),IF(DAY(DATE(YEAR(Paskola_SK!$D$8),MONTH(Paskola_SK!$D$8)+(A954-1)*(12/p),DAY(Paskola_SK!$D$8)))&lt;&gt;DAY(Paskola_SK!$D$8),DATE(YEAR(Paskola_SK!$D$8),MONTH(Paskola_SK!$D$8)+A954*(12/p)+1,0),DATE(YEAR(Paskola_SK!$D$8),MONTH(Paskola_SK!$D$8)+A954*(12/p),DAY(Paskola_SK!$D$8)))))))</f>
        <v/>
      </c>
      <c r="C954" s="82" t="str">
        <f t="shared" si="42"/>
        <v/>
      </c>
      <c r="D954" s="82" t="str">
        <f t="shared" si="43"/>
        <v/>
      </c>
      <c r="E954" s="82" t="str">
        <f>IF(A954="","",A+SUM($D$2:D953))</f>
        <v/>
      </c>
      <c r="F954" s="82" t="str">
        <f>IF(A954="","",SUM(D$1:D954)+PV)</f>
        <v/>
      </c>
      <c r="G954" s="82" t="str">
        <f>IF(A954="","",IF(Paskola_SK!$D$9=Paskola_VP!$A$10,I953*( (1+rate)^(B954-B953)-1 ),I953*rate))</f>
        <v/>
      </c>
      <c r="H954" s="82" t="str">
        <f>IF(D954="","",SUM(G$1:G954))</f>
        <v/>
      </c>
      <c r="I954" s="82" t="str">
        <f t="shared" si="44"/>
        <v/>
      </c>
    </row>
    <row r="955" spans="1:9" x14ac:dyDescent="0.25">
      <c r="A955" s="84" t="str">
        <f>IF(I954="","",IF(A954&gt;=Paskola_SK!$D$7*p,"",A954+1))</f>
        <v/>
      </c>
      <c r="B955" s="83" t="str">
        <f>IF(A955="","",IF(p=52,B954+7,IF(p=26,B954+14,IF(p=24,IF(MOD(A955,2)=0,EDATE(Paskola_SK!$D$8,A955/2),B954+14),IF(DAY(DATE(YEAR(Paskola_SK!$D$8),MONTH(Paskola_SK!$D$8)+(A955-1)*(12/p),DAY(Paskola_SK!$D$8)))&lt;&gt;DAY(Paskola_SK!$D$8),DATE(YEAR(Paskola_SK!$D$8),MONTH(Paskola_SK!$D$8)+A955*(12/p)+1,0),DATE(YEAR(Paskola_SK!$D$8),MONTH(Paskola_SK!$D$8)+A955*(12/p),DAY(Paskola_SK!$D$8)))))))</f>
        <v/>
      </c>
      <c r="C955" s="82" t="str">
        <f t="shared" si="42"/>
        <v/>
      </c>
      <c r="D955" s="82" t="str">
        <f t="shared" si="43"/>
        <v/>
      </c>
      <c r="E955" s="82" t="str">
        <f>IF(A955="","",A+SUM($D$2:D954))</f>
        <v/>
      </c>
      <c r="F955" s="82" t="str">
        <f>IF(A955="","",SUM(D$1:D955)+PV)</f>
        <v/>
      </c>
      <c r="G955" s="82" t="str">
        <f>IF(A955="","",IF(Paskola_SK!$D$9=Paskola_VP!$A$10,I954*( (1+rate)^(B955-B954)-1 ),I954*rate))</f>
        <v/>
      </c>
      <c r="H955" s="82" t="str">
        <f>IF(D955="","",SUM(G$1:G955))</f>
        <v/>
      </c>
      <c r="I955" s="82" t="str">
        <f t="shared" si="44"/>
        <v/>
      </c>
    </row>
    <row r="956" spans="1:9" x14ac:dyDescent="0.25">
      <c r="A956" s="84" t="str">
        <f>IF(I955="","",IF(A955&gt;=Paskola_SK!$D$7*p,"",A955+1))</f>
        <v/>
      </c>
      <c r="B956" s="83" t="str">
        <f>IF(A956="","",IF(p=52,B955+7,IF(p=26,B955+14,IF(p=24,IF(MOD(A956,2)=0,EDATE(Paskola_SK!$D$8,A956/2),B955+14),IF(DAY(DATE(YEAR(Paskola_SK!$D$8),MONTH(Paskola_SK!$D$8)+(A956-1)*(12/p),DAY(Paskola_SK!$D$8)))&lt;&gt;DAY(Paskola_SK!$D$8),DATE(YEAR(Paskola_SK!$D$8),MONTH(Paskola_SK!$D$8)+A956*(12/p)+1,0),DATE(YEAR(Paskola_SK!$D$8),MONTH(Paskola_SK!$D$8)+A956*(12/p),DAY(Paskola_SK!$D$8)))))))</f>
        <v/>
      </c>
      <c r="C956" s="82" t="str">
        <f t="shared" si="42"/>
        <v/>
      </c>
      <c r="D956" s="82" t="str">
        <f t="shared" si="43"/>
        <v/>
      </c>
      <c r="E956" s="82" t="str">
        <f>IF(A956="","",A+SUM($D$2:D955))</f>
        <v/>
      </c>
      <c r="F956" s="82" t="str">
        <f>IF(A956="","",SUM(D$1:D956)+PV)</f>
        <v/>
      </c>
      <c r="G956" s="82" t="str">
        <f>IF(A956="","",IF(Paskola_SK!$D$9=Paskola_VP!$A$10,I955*( (1+rate)^(B956-B955)-1 ),I955*rate))</f>
        <v/>
      </c>
      <c r="H956" s="82" t="str">
        <f>IF(D956="","",SUM(G$1:G956))</f>
        <v/>
      </c>
      <c r="I956" s="82" t="str">
        <f t="shared" si="44"/>
        <v/>
      </c>
    </row>
    <row r="957" spans="1:9" x14ac:dyDescent="0.25">
      <c r="A957" s="84" t="str">
        <f>IF(I956="","",IF(A956&gt;=Paskola_SK!$D$7*p,"",A956+1))</f>
        <v/>
      </c>
      <c r="B957" s="83" t="str">
        <f>IF(A957="","",IF(p=52,B956+7,IF(p=26,B956+14,IF(p=24,IF(MOD(A957,2)=0,EDATE(Paskola_SK!$D$8,A957/2),B956+14),IF(DAY(DATE(YEAR(Paskola_SK!$D$8),MONTH(Paskola_SK!$D$8)+(A957-1)*(12/p),DAY(Paskola_SK!$D$8)))&lt;&gt;DAY(Paskola_SK!$D$8),DATE(YEAR(Paskola_SK!$D$8),MONTH(Paskola_SK!$D$8)+A957*(12/p)+1,0),DATE(YEAR(Paskola_SK!$D$8),MONTH(Paskola_SK!$D$8)+A957*(12/p),DAY(Paskola_SK!$D$8)))))))</f>
        <v/>
      </c>
      <c r="C957" s="82" t="str">
        <f t="shared" si="42"/>
        <v/>
      </c>
      <c r="D957" s="82" t="str">
        <f t="shared" si="43"/>
        <v/>
      </c>
      <c r="E957" s="82" t="str">
        <f>IF(A957="","",A+SUM($D$2:D956))</f>
        <v/>
      </c>
      <c r="F957" s="82" t="str">
        <f>IF(A957="","",SUM(D$1:D957)+PV)</f>
        <v/>
      </c>
      <c r="G957" s="82" t="str">
        <f>IF(A957="","",IF(Paskola_SK!$D$9=Paskola_VP!$A$10,I956*( (1+rate)^(B957-B956)-1 ),I956*rate))</f>
        <v/>
      </c>
      <c r="H957" s="82" t="str">
        <f>IF(D957="","",SUM(G$1:G957))</f>
        <v/>
      </c>
      <c r="I957" s="82" t="str">
        <f t="shared" si="44"/>
        <v/>
      </c>
    </row>
    <row r="958" spans="1:9" x14ac:dyDescent="0.25">
      <c r="A958" s="84" t="str">
        <f>IF(I957="","",IF(A957&gt;=Paskola_SK!$D$7*p,"",A957+1))</f>
        <v/>
      </c>
      <c r="B958" s="83" t="str">
        <f>IF(A958="","",IF(p=52,B957+7,IF(p=26,B957+14,IF(p=24,IF(MOD(A958,2)=0,EDATE(Paskola_SK!$D$8,A958/2),B957+14),IF(DAY(DATE(YEAR(Paskola_SK!$D$8),MONTH(Paskola_SK!$D$8)+(A958-1)*(12/p),DAY(Paskola_SK!$D$8)))&lt;&gt;DAY(Paskola_SK!$D$8),DATE(YEAR(Paskola_SK!$D$8),MONTH(Paskola_SK!$D$8)+A958*(12/p)+1,0),DATE(YEAR(Paskola_SK!$D$8),MONTH(Paskola_SK!$D$8)+A958*(12/p),DAY(Paskola_SK!$D$8)))))))</f>
        <v/>
      </c>
      <c r="C958" s="82" t="str">
        <f t="shared" si="42"/>
        <v/>
      </c>
      <c r="D958" s="82" t="str">
        <f t="shared" si="43"/>
        <v/>
      </c>
      <c r="E958" s="82" t="str">
        <f>IF(A958="","",A+SUM($D$2:D957))</f>
        <v/>
      </c>
      <c r="F958" s="82" t="str">
        <f>IF(A958="","",SUM(D$1:D958)+PV)</f>
        <v/>
      </c>
      <c r="G958" s="82" t="str">
        <f>IF(A958="","",IF(Paskola_SK!$D$9=Paskola_VP!$A$10,I957*( (1+rate)^(B958-B957)-1 ),I957*rate))</f>
        <v/>
      </c>
      <c r="H958" s="82" t="str">
        <f>IF(D958="","",SUM(G$1:G958))</f>
        <v/>
      </c>
      <c r="I958" s="82" t="str">
        <f t="shared" si="44"/>
        <v/>
      </c>
    </row>
    <row r="959" spans="1:9" x14ac:dyDescent="0.25">
      <c r="A959" s="84" t="str">
        <f>IF(I958="","",IF(A958&gt;=Paskola_SK!$D$7*p,"",A958+1))</f>
        <v/>
      </c>
      <c r="B959" s="83" t="str">
        <f>IF(A959="","",IF(p=52,B958+7,IF(p=26,B958+14,IF(p=24,IF(MOD(A959,2)=0,EDATE(Paskola_SK!$D$8,A959/2),B958+14),IF(DAY(DATE(YEAR(Paskola_SK!$D$8),MONTH(Paskola_SK!$D$8)+(A959-1)*(12/p),DAY(Paskola_SK!$D$8)))&lt;&gt;DAY(Paskola_SK!$D$8),DATE(YEAR(Paskola_SK!$D$8),MONTH(Paskola_SK!$D$8)+A959*(12/p)+1,0),DATE(YEAR(Paskola_SK!$D$8),MONTH(Paskola_SK!$D$8)+A959*(12/p),DAY(Paskola_SK!$D$8)))))))</f>
        <v/>
      </c>
      <c r="C959" s="82" t="str">
        <f t="shared" si="42"/>
        <v/>
      </c>
      <c r="D959" s="82" t="str">
        <f t="shared" si="43"/>
        <v/>
      </c>
      <c r="E959" s="82" t="str">
        <f>IF(A959="","",A+SUM($D$2:D958))</f>
        <v/>
      </c>
      <c r="F959" s="82" t="str">
        <f>IF(A959="","",SUM(D$1:D959)+PV)</f>
        <v/>
      </c>
      <c r="G959" s="82" t="str">
        <f>IF(A959="","",IF(Paskola_SK!$D$9=Paskola_VP!$A$10,I958*( (1+rate)^(B959-B958)-1 ),I958*rate))</f>
        <v/>
      </c>
      <c r="H959" s="82" t="str">
        <f>IF(D959="","",SUM(G$1:G959))</f>
        <v/>
      </c>
      <c r="I959" s="82" t="str">
        <f t="shared" si="44"/>
        <v/>
      </c>
    </row>
    <row r="960" spans="1:9" x14ac:dyDescent="0.25">
      <c r="A960" s="84" t="str">
        <f>IF(I959="","",IF(A959&gt;=Paskola_SK!$D$7*p,"",A959+1))</f>
        <v/>
      </c>
      <c r="B960" s="83" t="str">
        <f>IF(A960="","",IF(p=52,B959+7,IF(p=26,B959+14,IF(p=24,IF(MOD(A960,2)=0,EDATE(Paskola_SK!$D$8,A960/2),B959+14),IF(DAY(DATE(YEAR(Paskola_SK!$D$8),MONTH(Paskola_SK!$D$8)+(A960-1)*(12/p),DAY(Paskola_SK!$D$8)))&lt;&gt;DAY(Paskola_SK!$D$8),DATE(YEAR(Paskola_SK!$D$8),MONTH(Paskola_SK!$D$8)+A960*(12/p)+1,0),DATE(YEAR(Paskola_SK!$D$8),MONTH(Paskola_SK!$D$8)+A960*(12/p),DAY(Paskola_SK!$D$8)))))))</f>
        <v/>
      </c>
      <c r="C960" s="82" t="str">
        <f t="shared" si="42"/>
        <v/>
      </c>
      <c r="D960" s="82" t="str">
        <f t="shared" si="43"/>
        <v/>
      </c>
      <c r="E960" s="82" t="str">
        <f>IF(A960="","",A+SUM($D$2:D959))</f>
        <v/>
      </c>
      <c r="F960" s="82" t="str">
        <f>IF(A960="","",SUM(D$1:D960)+PV)</f>
        <v/>
      </c>
      <c r="G960" s="82" t="str">
        <f>IF(A960="","",IF(Paskola_SK!$D$9=Paskola_VP!$A$10,I959*( (1+rate)^(B960-B959)-1 ),I959*rate))</f>
        <v/>
      </c>
      <c r="H960" s="82" t="str">
        <f>IF(D960="","",SUM(G$1:G960))</f>
        <v/>
      </c>
      <c r="I960" s="82" t="str">
        <f t="shared" si="44"/>
        <v/>
      </c>
    </row>
    <row r="961" spans="1:9" x14ac:dyDescent="0.25">
      <c r="A961" s="84" t="str">
        <f>IF(I960="","",IF(A960&gt;=Paskola_SK!$D$7*p,"",A960+1))</f>
        <v/>
      </c>
      <c r="B961" s="83" t="str">
        <f>IF(A961="","",IF(p=52,B960+7,IF(p=26,B960+14,IF(p=24,IF(MOD(A961,2)=0,EDATE(Paskola_SK!$D$8,A961/2),B960+14),IF(DAY(DATE(YEAR(Paskola_SK!$D$8),MONTH(Paskola_SK!$D$8)+(A961-1)*(12/p),DAY(Paskola_SK!$D$8)))&lt;&gt;DAY(Paskola_SK!$D$8),DATE(YEAR(Paskola_SK!$D$8),MONTH(Paskola_SK!$D$8)+A961*(12/p)+1,0),DATE(YEAR(Paskola_SK!$D$8),MONTH(Paskola_SK!$D$8)+A961*(12/p),DAY(Paskola_SK!$D$8)))))))</f>
        <v/>
      </c>
      <c r="C961" s="82" t="str">
        <f t="shared" si="42"/>
        <v/>
      </c>
      <c r="D961" s="82" t="str">
        <f t="shared" si="43"/>
        <v/>
      </c>
      <c r="E961" s="82" t="str">
        <f>IF(A961="","",A+SUM($D$2:D960))</f>
        <v/>
      </c>
      <c r="F961" s="82" t="str">
        <f>IF(A961="","",SUM(D$1:D961)+PV)</f>
        <v/>
      </c>
      <c r="G961" s="82" t="str">
        <f>IF(A961="","",IF(Paskola_SK!$D$9=Paskola_VP!$A$10,I960*( (1+rate)^(B961-B960)-1 ),I960*rate))</f>
        <v/>
      </c>
      <c r="H961" s="82" t="str">
        <f>IF(D961="","",SUM(G$1:G961))</f>
        <v/>
      </c>
      <c r="I961" s="82" t="str">
        <f t="shared" si="44"/>
        <v/>
      </c>
    </row>
    <row r="962" spans="1:9" x14ac:dyDescent="0.25">
      <c r="A962" s="84" t="str">
        <f>IF(I961="","",IF(A961&gt;=Paskola_SK!$D$7*p,"",A961+1))</f>
        <v/>
      </c>
      <c r="B962" s="83" t="str">
        <f>IF(A962="","",IF(p=52,B961+7,IF(p=26,B961+14,IF(p=24,IF(MOD(A962,2)=0,EDATE(Paskola_SK!$D$8,A962/2),B961+14),IF(DAY(DATE(YEAR(Paskola_SK!$D$8),MONTH(Paskola_SK!$D$8)+(A962-1)*(12/p),DAY(Paskola_SK!$D$8)))&lt;&gt;DAY(Paskola_SK!$D$8),DATE(YEAR(Paskola_SK!$D$8),MONTH(Paskola_SK!$D$8)+A962*(12/p)+1,0),DATE(YEAR(Paskola_SK!$D$8),MONTH(Paskola_SK!$D$8)+A962*(12/p),DAY(Paskola_SK!$D$8)))))))</f>
        <v/>
      </c>
      <c r="C962" s="82" t="str">
        <f t="shared" ref="C962:C1000" si="45">IF(A962="","",PV)</f>
        <v/>
      </c>
      <c r="D962" s="82" t="str">
        <f t="shared" si="43"/>
        <v/>
      </c>
      <c r="E962" s="82" t="str">
        <f>IF(A962="","",A+SUM($D$2:D961))</f>
        <v/>
      </c>
      <c r="F962" s="82" t="str">
        <f>IF(A962="","",SUM(D$1:D962)+PV)</f>
        <v/>
      </c>
      <c r="G962" s="82" t="str">
        <f>IF(A962="","",IF(Paskola_SK!$D$9=Paskola_VP!$A$10,I961*( (1+rate)^(B962-B961)-1 ),I961*rate))</f>
        <v/>
      </c>
      <c r="H962" s="82" t="str">
        <f>IF(D962="","",SUM(G$1:G962))</f>
        <v/>
      </c>
      <c r="I962" s="82" t="str">
        <f t="shared" si="44"/>
        <v/>
      </c>
    </row>
    <row r="963" spans="1:9" x14ac:dyDescent="0.25">
      <c r="A963" s="84" t="str">
        <f>IF(I962="","",IF(A962&gt;=Paskola_SK!$D$7*p,"",A962+1))</f>
        <v/>
      </c>
      <c r="B963" s="83" t="str">
        <f>IF(A963="","",IF(p=52,B962+7,IF(p=26,B962+14,IF(p=24,IF(MOD(A963,2)=0,EDATE(Paskola_SK!$D$8,A963/2),B962+14),IF(DAY(DATE(YEAR(Paskola_SK!$D$8),MONTH(Paskola_SK!$D$8)+(A963-1)*(12/p),DAY(Paskola_SK!$D$8)))&lt;&gt;DAY(Paskola_SK!$D$8),DATE(YEAR(Paskola_SK!$D$8),MONTH(Paskola_SK!$D$8)+A963*(12/p)+1,0),DATE(YEAR(Paskola_SK!$D$8),MONTH(Paskola_SK!$D$8)+A963*(12/p),DAY(Paskola_SK!$D$8)))))))</f>
        <v/>
      </c>
      <c r="C963" s="82" t="str">
        <f t="shared" si="45"/>
        <v/>
      </c>
      <c r="D963" s="82" t="str">
        <f t="shared" ref="D963:D1000" si="46">IF(A963="","",A)</f>
        <v/>
      </c>
      <c r="E963" s="82" t="str">
        <f>IF(A963="","",A+SUM($D$2:D962))</f>
        <v/>
      </c>
      <c r="F963" s="82" t="str">
        <f>IF(A963="","",SUM(D$1:D963)+PV)</f>
        <v/>
      </c>
      <c r="G963" s="82" t="str">
        <f>IF(A963="","",IF(Paskola_SK!$D$9=Paskola_VP!$A$10,I962*( (1+rate)^(B963-B962)-1 ),I962*rate))</f>
        <v/>
      </c>
      <c r="H963" s="82" t="str">
        <f>IF(D963="","",SUM(G$1:G963))</f>
        <v/>
      </c>
      <c r="I963" s="82" t="str">
        <f t="shared" ref="I963:I1000" si="47">IF(A963="","",I962+G963+D963)</f>
        <v/>
      </c>
    </row>
    <row r="964" spans="1:9" x14ac:dyDescent="0.25">
      <c r="A964" s="84" t="str">
        <f>IF(I963="","",IF(A963&gt;=Paskola_SK!$D$7*p,"",A963+1))</f>
        <v/>
      </c>
      <c r="B964" s="83" t="str">
        <f>IF(A964="","",IF(p=52,B963+7,IF(p=26,B963+14,IF(p=24,IF(MOD(A964,2)=0,EDATE(Paskola_SK!$D$8,A964/2),B963+14),IF(DAY(DATE(YEAR(Paskola_SK!$D$8),MONTH(Paskola_SK!$D$8)+(A964-1)*(12/p),DAY(Paskola_SK!$D$8)))&lt;&gt;DAY(Paskola_SK!$D$8),DATE(YEAR(Paskola_SK!$D$8),MONTH(Paskola_SK!$D$8)+A964*(12/p)+1,0),DATE(YEAR(Paskola_SK!$D$8),MONTH(Paskola_SK!$D$8)+A964*(12/p),DAY(Paskola_SK!$D$8)))))))</f>
        <v/>
      </c>
      <c r="C964" s="82" t="str">
        <f t="shared" si="45"/>
        <v/>
      </c>
      <c r="D964" s="82" t="str">
        <f t="shared" si="46"/>
        <v/>
      </c>
      <c r="E964" s="82" t="str">
        <f>IF(A964="","",A+SUM($D$2:D963))</f>
        <v/>
      </c>
      <c r="F964" s="82" t="str">
        <f>IF(A964="","",SUM(D$1:D964)+PV)</f>
        <v/>
      </c>
      <c r="G964" s="82" t="str">
        <f>IF(A964="","",IF(Paskola_SK!$D$9=Paskola_VP!$A$10,I963*( (1+rate)^(B964-B963)-1 ),I963*rate))</f>
        <v/>
      </c>
      <c r="H964" s="82" t="str">
        <f>IF(D964="","",SUM(G$1:G964))</f>
        <v/>
      </c>
      <c r="I964" s="82" t="str">
        <f t="shared" si="47"/>
        <v/>
      </c>
    </row>
    <row r="965" spans="1:9" x14ac:dyDescent="0.25">
      <c r="A965" s="84" t="str">
        <f>IF(I964="","",IF(A964&gt;=Paskola_SK!$D$7*p,"",A964+1))</f>
        <v/>
      </c>
      <c r="B965" s="83" t="str">
        <f>IF(A965="","",IF(p=52,B964+7,IF(p=26,B964+14,IF(p=24,IF(MOD(A965,2)=0,EDATE(Paskola_SK!$D$8,A965/2),B964+14),IF(DAY(DATE(YEAR(Paskola_SK!$D$8),MONTH(Paskola_SK!$D$8)+(A965-1)*(12/p),DAY(Paskola_SK!$D$8)))&lt;&gt;DAY(Paskola_SK!$D$8),DATE(YEAR(Paskola_SK!$D$8),MONTH(Paskola_SK!$D$8)+A965*(12/p)+1,0),DATE(YEAR(Paskola_SK!$D$8),MONTH(Paskola_SK!$D$8)+A965*(12/p),DAY(Paskola_SK!$D$8)))))))</f>
        <v/>
      </c>
      <c r="C965" s="82" t="str">
        <f t="shared" si="45"/>
        <v/>
      </c>
      <c r="D965" s="82" t="str">
        <f t="shared" si="46"/>
        <v/>
      </c>
      <c r="E965" s="82" t="str">
        <f>IF(A965="","",A+SUM($D$2:D964))</f>
        <v/>
      </c>
      <c r="F965" s="82" t="str">
        <f>IF(A965="","",SUM(D$1:D965)+PV)</f>
        <v/>
      </c>
      <c r="G965" s="82" t="str">
        <f>IF(A965="","",IF(Paskola_SK!$D$9=Paskola_VP!$A$10,I964*( (1+rate)^(B965-B964)-1 ),I964*rate))</f>
        <v/>
      </c>
      <c r="H965" s="82" t="str">
        <f>IF(D965="","",SUM(G$1:G965))</f>
        <v/>
      </c>
      <c r="I965" s="82" t="str">
        <f t="shared" si="47"/>
        <v/>
      </c>
    </row>
    <row r="966" spans="1:9" x14ac:dyDescent="0.25">
      <c r="A966" s="84" t="str">
        <f>IF(I965="","",IF(A965&gt;=Paskola_SK!$D$7*p,"",A965+1))</f>
        <v/>
      </c>
      <c r="B966" s="83" t="str">
        <f>IF(A966="","",IF(p=52,B965+7,IF(p=26,B965+14,IF(p=24,IF(MOD(A966,2)=0,EDATE(Paskola_SK!$D$8,A966/2),B965+14),IF(DAY(DATE(YEAR(Paskola_SK!$D$8),MONTH(Paskola_SK!$D$8)+(A966-1)*(12/p),DAY(Paskola_SK!$D$8)))&lt;&gt;DAY(Paskola_SK!$D$8),DATE(YEAR(Paskola_SK!$D$8),MONTH(Paskola_SK!$D$8)+A966*(12/p)+1,0),DATE(YEAR(Paskola_SK!$D$8),MONTH(Paskola_SK!$D$8)+A966*(12/p),DAY(Paskola_SK!$D$8)))))))</f>
        <v/>
      </c>
      <c r="C966" s="82" t="str">
        <f t="shared" si="45"/>
        <v/>
      </c>
      <c r="D966" s="82" t="str">
        <f t="shared" si="46"/>
        <v/>
      </c>
      <c r="E966" s="82" t="str">
        <f>IF(A966="","",A+SUM($D$2:D965))</f>
        <v/>
      </c>
      <c r="F966" s="82" t="str">
        <f>IF(A966="","",SUM(D$1:D966)+PV)</f>
        <v/>
      </c>
      <c r="G966" s="82" t="str">
        <f>IF(A966="","",IF(Paskola_SK!$D$9=Paskola_VP!$A$10,I965*( (1+rate)^(B966-B965)-1 ),I965*rate))</f>
        <v/>
      </c>
      <c r="H966" s="82" t="str">
        <f>IF(D966="","",SUM(G$1:G966))</f>
        <v/>
      </c>
      <c r="I966" s="82" t="str">
        <f t="shared" si="47"/>
        <v/>
      </c>
    </row>
    <row r="967" spans="1:9" x14ac:dyDescent="0.25">
      <c r="A967" s="84" t="str">
        <f>IF(I966="","",IF(A966&gt;=Paskola_SK!$D$7*p,"",A966+1))</f>
        <v/>
      </c>
      <c r="B967" s="83" t="str">
        <f>IF(A967="","",IF(p=52,B966+7,IF(p=26,B966+14,IF(p=24,IF(MOD(A967,2)=0,EDATE(Paskola_SK!$D$8,A967/2),B966+14),IF(DAY(DATE(YEAR(Paskola_SK!$D$8),MONTH(Paskola_SK!$D$8)+(A967-1)*(12/p),DAY(Paskola_SK!$D$8)))&lt;&gt;DAY(Paskola_SK!$D$8),DATE(YEAR(Paskola_SK!$D$8),MONTH(Paskola_SK!$D$8)+A967*(12/p)+1,0),DATE(YEAR(Paskola_SK!$D$8),MONTH(Paskola_SK!$D$8)+A967*(12/p),DAY(Paskola_SK!$D$8)))))))</f>
        <v/>
      </c>
      <c r="C967" s="82" t="str">
        <f t="shared" si="45"/>
        <v/>
      </c>
      <c r="D967" s="82" t="str">
        <f t="shared" si="46"/>
        <v/>
      </c>
      <c r="E967" s="82" t="str">
        <f>IF(A967="","",A+SUM($D$2:D966))</f>
        <v/>
      </c>
      <c r="F967" s="82" t="str">
        <f>IF(A967="","",SUM(D$1:D967)+PV)</f>
        <v/>
      </c>
      <c r="G967" s="82" t="str">
        <f>IF(A967="","",IF(Paskola_SK!$D$9=Paskola_VP!$A$10,I966*( (1+rate)^(B967-B966)-1 ),I966*rate))</f>
        <v/>
      </c>
      <c r="H967" s="82" t="str">
        <f>IF(D967="","",SUM(G$1:G967))</f>
        <v/>
      </c>
      <c r="I967" s="82" t="str">
        <f t="shared" si="47"/>
        <v/>
      </c>
    </row>
    <row r="968" spans="1:9" x14ac:dyDescent="0.25">
      <c r="A968" s="84" t="str">
        <f>IF(I967="","",IF(A967&gt;=Paskola_SK!$D$7*p,"",A967+1))</f>
        <v/>
      </c>
      <c r="B968" s="83" t="str">
        <f>IF(A968="","",IF(p=52,B967+7,IF(p=26,B967+14,IF(p=24,IF(MOD(A968,2)=0,EDATE(Paskola_SK!$D$8,A968/2),B967+14),IF(DAY(DATE(YEAR(Paskola_SK!$D$8),MONTH(Paskola_SK!$D$8)+(A968-1)*(12/p),DAY(Paskola_SK!$D$8)))&lt;&gt;DAY(Paskola_SK!$D$8),DATE(YEAR(Paskola_SK!$D$8),MONTH(Paskola_SK!$D$8)+A968*(12/p)+1,0),DATE(YEAR(Paskola_SK!$D$8),MONTH(Paskola_SK!$D$8)+A968*(12/p),DAY(Paskola_SK!$D$8)))))))</f>
        <v/>
      </c>
      <c r="C968" s="82" t="str">
        <f t="shared" si="45"/>
        <v/>
      </c>
      <c r="D968" s="82" t="str">
        <f t="shared" si="46"/>
        <v/>
      </c>
      <c r="E968" s="82" t="str">
        <f>IF(A968="","",A+SUM($D$2:D967))</f>
        <v/>
      </c>
      <c r="F968" s="82" t="str">
        <f>IF(A968="","",SUM(D$1:D968)+PV)</f>
        <v/>
      </c>
      <c r="G968" s="82" t="str">
        <f>IF(A968="","",IF(Paskola_SK!$D$9=Paskola_VP!$A$10,I967*( (1+rate)^(B968-B967)-1 ),I967*rate))</f>
        <v/>
      </c>
      <c r="H968" s="82" t="str">
        <f>IF(D968="","",SUM(G$1:G968))</f>
        <v/>
      </c>
      <c r="I968" s="82" t="str">
        <f t="shared" si="47"/>
        <v/>
      </c>
    </row>
    <row r="969" spans="1:9" x14ac:dyDescent="0.25">
      <c r="A969" s="84" t="str">
        <f>IF(I968="","",IF(A968&gt;=Paskola_SK!$D$7*p,"",A968+1))</f>
        <v/>
      </c>
      <c r="B969" s="83" t="str">
        <f>IF(A969="","",IF(p=52,B968+7,IF(p=26,B968+14,IF(p=24,IF(MOD(A969,2)=0,EDATE(Paskola_SK!$D$8,A969/2),B968+14),IF(DAY(DATE(YEAR(Paskola_SK!$D$8),MONTH(Paskola_SK!$D$8)+(A969-1)*(12/p),DAY(Paskola_SK!$D$8)))&lt;&gt;DAY(Paskola_SK!$D$8),DATE(YEAR(Paskola_SK!$D$8),MONTH(Paskola_SK!$D$8)+A969*(12/p)+1,0),DATE(YEAR(Paskola_SK!$D$8),MONTH(Paskola_SK!$D$8)+A969*(12/p),DAY(Paskola_SK!$D$8)))))))</f>
        <v/>
      </c>
      <c r="C969" s="82" t="str">
        <f t="shared" si="45"/>
        <v/>
      </c>
      <c r="D969" s="82" t="str">
        <f t="shared" si="46"/>
        <v/>
      </c>
      <c r="E969" s="82" t="str">
        <f>IF(A969="","",A+SUM($D$2:D968))</f>
        <v/>
      </c>
      <c r="F969" s="82" t="str">
        <f>IF(A969="","",SUM(D$1:D969)+PV)</f>
        <v/>
      </c>
      <c r="G969" s="82" t="str">
        <f>IF(A969="","",IF(Paskola_SK!$D$9=Paskola_VP!$A$10,I968*( (1+rate)^(B969-B968)-1 ),I968*rate))</f>
        <v/>
      </c>
      <c r="H969" s="82" t="str">
        <f>IF(D969="","",SUM(G$1:G969))</f>
        <v/>
      </c>
      <c r="I969" s="82" t="str">
        <f t="shared" si="47"/>
        <v/>
      </c>
    </row>
    <row r="970" spans="1:9" x14ac:dyDescent="0.25">
      <c r="A970" s="84" t="str">
        <f>IF(I969="","",IF(A969&gt;=Paskola_SK!$D$7*p,"",A969+1))</f>
        <v/>
      </c>
      <c r="B970" s="83" t="str">
        <f>IF(A970="","",IF(p=52,B969+7,IF(p=26,B969+14,IF(p=24,IF(MOD(A970,2)=0,EDATE(Paskola_SK!$D$8,A970/2),B969+14),IF(DAY(DATE(YEAR(Paskola_SK!$D$8),MONTH(Paskola_SK!$D$8)+(A970-1)*(12/p),DAY(Paskola_SK!$D$8)))&lt;&gt;DAY(Paskola_SK!$D$8),DATE(YEAR(Paskola_SK!$D$8),MONTH(Paskola_SK!$D$8)+A970*(12/p)+1,0),DATE(YEAR(Paskola_SK!$D$8),MONTH(Paskola_SK!$D$8)+A970*(12/p),DAY(Paskola_SK!$D$8)))))))</f>
        <v/>
      </c>
      <c r="C970" s="82" t="str">
        <f t="shared" si="45"/>
        <v/>
      </c>
      <c r="D970" s="82" t="str">
        <f t="shared" si="46"/>
        <v/>
      </c>
      <c r="E970" s="82" t="str">
        <f>IF(A970="","",A+SUM($D$2:D969))</f>
        <v/>
      </c>
      <c r="F970" s="82" t="str">
        <f>IF(A970="","",SUM(D$1:D970)+PV)</f>
        <v/>
      </c>
      <c r="G970" s="82" t="str">
        <f>IF(A970="","",IF(Paskola_SK!$D$9=Paskola_VP!$A$10,I969*( (1+rate)^(B970-B969)-1 ),I969*rate))</f>
        <v/>
      </c>
      <c r="H970" s="82" t="str">
        <f>IF(D970="","",SUM(G$1:G970))</f>
        <v/>
      </c>
      <c r="I970" s="82" t="str">
        <f t="shared" si="47"/>
        <v/>
      </c>
    </row>
    <row r="971" spans="1:9" x14ac:dyDescent="0.25">
      <c r="A971" s="84" t="str">
        <f>IF(I970="","",IF(A970&gt;=Paskola_SK!$D$7*p,"",A970+1))</f>
        <v/>
      </c>
      <c r="B971" s="83" t="str">
        <f>IF(A971="","",IF(p=52,B970+7,IF(p=26,B970+14,IF(p=24,IF(MOD(A971,2)=0,EDATE(Paskola_SK!$D$8,A971/2),B970+14),IF(DAY(DATE(YEAR(Paskola_SK!$D$8),MONTH(Paskola_SK!$D$8)+(A971-1)*(12/p),DAY(Paskola_SK!$D$8)))&lt;&gt;DAY(Paskola_SK!$D$8),DATE(YEAR(Paskola_SK!$D$8),MONTH(Paskola_SK!$D$8)+A971*(12/p)+1,0),DATE(YEAR(Paskola_SK!$D$8),MONTH(Paskola_SK!$D$8)+A971*(12/p),DAY(Paskola_SK!$D$8)))))))</f>
        <v/>
      </c>
      <c r="C971" s="82" t="str">
        <f t="shared" si="45"/>
        <v/>
      </c>
      <c r="D971" s="82" t="str">
        <f t="shared" si="46"/>
        <v/>
      </c>
      <c r="E971" s="82" t="str">
        <f>IF(A971="","",A+SUM($D$2:D970))</f>
        <v/>
      </c>
      <c r="F971" s="82" t="str">
        <f>IF(A971="","",SUM(D$1:D971)+PV)</f>
        <v/>
      </c>
      <c r="G971" s="82" t="str">
        <f>IF(A971="","",IF(Paskola_SK!$D$9=Paskola_VP!$A$10,I970*( (1+rate)^(B971-B970)-1 ),I970*rate))</f>
        <v/>
      </c>
      <c r="H971" s="82" t="str">
        <f>IF(D971="","",SUM(G$1:G971))</f>
        <v/>
      </c>
      <c r="I971" s="82" t="str">
        <f t="shared" si="47"/>
        <v/>
      </c>
    </row>
    <row r="972" spans="1:9" x14ac:dyDescent="0.25">
      <c r="A972" s="84" t="str">
        <f>IF(I971="","",IF(A971&gt;=Paskola_SK!$D$7*p,"",A971+1))</f>
        <v/>
      </c>
      <c r="B972" s="83" t="str">
        <f>IF(A972="","",IF(p=52,B971+7,IF(p=26,B971+14,IF(p=24,IF(MOD(A972,2)=0,EDATE(Paskola_SK!$D$8,A972/2),B971+14),IF(DAY(DATE(YEAR(Paskola_SK!$D$8),MONTH(Paskola_SK!$D$8)+(A972-1)*(12/p),DAY(Paskola_SK!$D$8)))&lt;&gt;DAY(Paskola_SK!$D$8),DATE(YEAR(Paskola_SK!$D$8),MONTH(Paskola_SK!$D$8)+A972*(12/p)+1,0),DATE(YEAR(Paskola_SK!$D$8),MONTH(Paskola_SK!$D$8)+A972*(12/p),DAY(Paskola_SK!$D$8)))))))</f>
        <v/>
      </c>
      <c r="C972" s="82" t="str">
        <f t="shared" si="45"/>
        <v/>
      </c>
      <c r="D972" s="82" t="str">
        <f t="shared" si="46"/>
        <v/>
      </c>
      <c r="E972" s="82" t="str">
        <f>IF(A972="","",A+SUM($D$2:D971))</f>
        <v/>
      </c>
      <c r="F972" s="82" t="str">
        <f>IF(A972="","",SUM(D$1:D972)+PV)</f>
        <v/>
      </c>
      <c r="G972" s="82" t="str">
        <f>IF(A972="","",IF(Paskola_SK!$D$9=Paskola_VP!$A$10,I971*( (1+rate)^(B972-B971)-1 ),I971*rate))</f>
        <v/>
      </c>
      <c r="H972" s="82" t="str">
        <f>IF(D972="","",SUM(G$1:G972))</f>
        <v/>
      </c>
      <c r="I972" s="82" t="str">
        <f t="shared" si="47"/>
        <v/>
      </c>
    </row>
    <row r="973" spans="1:9" x14ac:dyDescent="0.25">
      <c r="A973" s="84" t="str">
        <f>IF(I972="","",IF(A972&gt;=Paskola_SK!$D$7*p,"",A972+1))</f>
        <v/>
      </c>
      <c r="B973" s="83" t="str">
        <f>IF(A973="","",IF(p=52,B972+7,IF(p=26,B972+14,IF(p=24,IF(MOD(A973,2)=0,EDATE(Paskola_SK!$D$8,A973/2),B972+14),IF(DAY(DATE(YEAR(Paskola_SK!$D$8),MONTH(Paskola_SK!$D$8)+(A973-1)*(12/p),DAY(Paskola_SK!$D$8)))&lt;&gt;DAY(Paskola_SK!$D$8),DATE(YEAR(Paskola_SK!$D$8),MONTH(Paskola_SK!$D$8)+A973*(12/p)+1,0),DATE(YEAR(Paskola_SK!$D$8),MONTH(Paskola_SK!$D$8)+A973*(12/p),DAY(Paskola_SK!$D$8)))))))</f>
        <v/>
      </c>
      <c r="C973" s="82" t="str">
        <f t="shared" si="45"/>
        <v/>
      </c>
      <c r="D973" s="82" t="str">
        <f t="shared" si="46"/>
        <v/>
      </c>
      <c r="E973" s="82" t="str">
        <f>IF(A973="","",A+SUM($D$2:D972))</f>
        <v/>
      </c>
      <c r="F973" s="82" t="str">
        <f>IF(A973="","",SUM(D$1:D973)+PV)</f>
        <v/>
      </c>
      <c r="G973" s="82" t="str">
        <f>IF(A973="","",IF(Paskola_SK!$D$9=Paskola_VP!$A$10,I972*( (1+rate)^(B973-B972)-1 ),I972*rate))</f>
        <v/>
      </c>
      <c r="H973" s="82" t="str">
        <f>IF(D973="","",SUM(G$1:G973))</f>
        <v/>
      </c>
      <c r="I973" s="82" t="str">
        <f t="shared" si="47"/>
        <v/>
      </c>
    </row>
    <row r="974" spans="1:9" x14ac:dyDescent="0.25">
      <c r="A974" s="84" t="str">
        <f>IF(I973="","",IF(A973&gt;=Paskola_SK!$D$7*p,"",A973+1))</f>
        <v/>
      </c>
      <c r="B974" s="83" t="str">
        <f>IF(A974="","",IF(p=52,B973+7,IF(p=26,B973+14,IF(p=24,IF(MOD(A974,2)=0,EDATE(Paskola_SK!$D$8,A974/2),B973+14),IF(DAY(DATE(YEAR(Paskola_SK!$D$8),MONTH(Paskola_SK!$D$8)+(A974-1)*(12/p),DAY(Paskola_SK!$D$8)))&lt;&gt;DAY(Paskola_SK!$D$8),DATE(YEAR(Paskola_SK!$D$8),MONTH(Paskola_SK!$D$8)+A974*(12/p)+1,0),DATE(YEAR(Paskola_SK!$D$8),MONTH(Paskola_SK!$D$8)+A974*(12/p),DAY(Paskola_SK!$D$8)))))))</f>
        <v/>
      </c>
      <c r="C974" s="82" t="str">
        <f t="shared" si="45"/>
        <v/>
      </c>
      <c r="D974" s="82" t="str">
        <f t="shared" si="46"/>
        <v/>
      </c>
      <c r="E974" s="82" t="str">
        <f>IF(A974="","",A+SUM($D$2:D973))</f>
        <v/>
      </c>
      <c r="F974" s="82" t="str">
        <f>IF(A974="","",SUM(D$1:D974)+PV)</f>
        <v/>
      </c>
      <c r="G974" s="82" t="str">
        <f>IF(A974="","",IF(Paskola_SK!$D$9=Paskola_VP!$A$10,I973*( (1+rate)^(B974-B973)-1 ),I973*rate))</f>
        <v/>
      </c>
      <c r="H974" s="82" t="str">
        <f>IF(D974="","",SUM(G$1:G974))</f>
        <v/>
      </c>
      <c r="I974" s="82" t="str">
        <f t="shared" si="47"/>
        <v/>
      </c>
    </row>
    <row r="975" spans="1:9" x14ac:dyDescent="0.25">
      <c r="A975" s="84" t="str">
        <f>IF(I974="","",IF(A974&gt;=Paskola_SK!$D$7*p,"",A974+1))</f>
        <v/>
      </c>
      <c r="B975" s="83" t="str">
        <f>IF(A975="","",IF(p=52,B974+7,IF(p=26,B974+14,IF(p=24,IF(MOD(A975,2)=0,EDATE(Paskola_SK!$D$8,A975/2),B974+14),IF(DAY(DATE(YEAR(Paskola_SK!$D$8),MONTH(Paskola_SK!$D$8)+(A975-1)*(12/p),DAY(Paskola_SK!$D$8)))&lt;&gt;DAY(Paskola_SK!$D$8),DATE(YEAR(Paskola_SK!$D$8),MONTH(Paskola_SK!$D$8)+A975*(12/p)+1,0),DATE(YEAR(Paskola_SK!$D$8),MONTH(Paskola_SK!$D$8)+A975*(12/p),DAY(Paskola_SK!$D$8)))))))</f>
        <v/>
      </c>
      <c r="C975" s="82" t="str">
        <f t="shared" si="45"/>
        <v/>
      </c>
      <c r="D975" s="82" t="str">
        <f t="shared" si="46"/>
        <v/>
      </c>
      <c r="E975" s="82" t="str">
        <f>IF(A975="","",A+SUM($D$2:D974))</f>
        <v/>
      </c>
      <c r="F975" s="82" t="str">
        <f>IF(A975="","",SUM(D$1:D975)+PV)</f>
        <v/>
      </c>
      <c r="G975" s="82" t="str">
        <f>IF(A975="","",IF(Paskola_SK!$D$9=Paskola_VP!$A$10,I974*( (1+rate)^(B975-B974)-1 ),I974*rate))</f>
        <v/>
      </c>
      <c r="H975" s="82" t="str">
        <f>IF(D975="","",SUM(G$1:G975))</f>
        <v/>
      </c>
      <c r="I975" s="82" t="str">
        <f t="shared" si="47"/>
        <v/>
      </c>
    </row>
    <row r="976" spans="1:9" x14ac:dyDescent="0.25">
      <c r="A976" s="84" t="str">
        <f>IF(I975="","",IF(A975&gt;=Paskola_SK!$D$7*p,"",A975+1))</f>
        <v/>
      </c>
      <c r="B976" s="83" t="str">
        <f>IF(A976="","",IF(p=52,B975+7,IF(p=26,B975+14,IF(p=24,IF(MOD(A976,2)=0,EDATE(Paskola_SK!$D$8,A976/2),B975+14),IF(DAY(DATE(YEAR(Paskola_SK!$D$8),MONTH(Paskola_SK!$D$8)+(A976-1)*(12/p),DAY(Paskola_SK!$D$8)))&lt;&gt;DAY(Paskola_SK!$D$8),DATE(YEAR(Paskola_SK!$D$8),MONTH(Paskola_SK!$D$8)+A976*(12/p)+1,0),DATE(YEAR(Paskola_SK!$D$8),MONTH(Paskola_SK!$D$8)+A976*(12/p),DAY(Paskola_SK!$D$8)))))))</f>
        <v/>
      </c>
      <c r="C976" s="82" t="str">
        <f t="shared" si="45"/>
        <v/>
      </c>
      <c r="D976" s="82" t="str">
        <f t="shared" si="46"/>
        <v/>
      </c>
      <c r="E976" s="82" t="str">
        <f>IF(A976="","",A+SUM($D$2:D975))</f>
        <v/>
      </c>
      <c r="F976" s="82" t="str">
        <f>IF(A976="","",SUM(D$1:D976)+PV)</f>
        <v/>
      </c>
      <c r="G976" s="82" t="str">
        <f>IF(A976="","",IF(Paskola_SK!$D$9=Paskola_VP!$A$10,I975*( (1+rate)^(B976-B975)-1 ),I975*rate))</f>
        <v/>
      </c>
      <c r="H976" s="82" t="str">
        <f>IF(D976="","",SUM(G$1:G976))</f>
        <v/>
      </c>
      <c r="I976" s="82" t="str">
        <f t="shared" si="47"/>
        <v/>
      </c>
    </row>
    <row r="977" spans="1:9" x14ac:dyDescent="0.25">
      <c r="A977" s="84" t="str">
        <f>IF(I976="","",IF(A976&gt;=Paskola_SK!$D$7*p,"",A976+1))</f>
        <v/>
      </c>
      <c r="B977" s="83" t="str">
        <f>IF(A977="","",IF(p=52,B976+7,IF(p=26,B976+14,IF(p=24,IF(MOD(A977,2)=0,EDATE(Paskola_SK!$D$8,A977/2),B976+14),IF(DAY(DATE(YEAR(Paskola_SK!$D$8),MONTH(Paskola_SK!$D$8)+(A977-1)*(12/p),DAY(Paskola_SK!$D$8)))&lt;&gt;DAY(Paskola_SK!$D$8),DATE(YEAR(Paskola_SK!$D$8),MONTH(Paskola_SK!$D$8)+A977*(12/p)+1,0),DATE(YEAR(Paskola_SK!$D$8),MONTH(Paskola_SK!$D$8)+A977*(12/p),DAY(Paskola_SK!$D$8)))))))</f>
        <v/>
      </c>
      <c r="C977" s="82" t="str">
        <f t="shared" si="45"/>
        <v/>
      </c>
      <c r="D977" s="82" t="str">
        <f t="shared" si="46"/>
        <v/>
      </c>
      <c r="E977" s="82" t="str">
        <f>IF(A977="","",A+SUM($D$2:D976))</f>
        <v/>
      </c>
      <c r="F977" s="82" t="str">
        <f>IF(A977="","",SUM(D$1:D977)+PV)</f>
        <v/>
      </c>
      <c r="G977" s="82" t="str">
        <f>IF(A977="","",IF(Paskola_SK!$D$9=Paskola_VP!$A$10,I976*( (1+rate)^(B977-B976)-1 ),I976*rate))</f>
        <v/>
      </c>
      <c r="H977" s="82" t="str">
        <f>IF(D977="","",SUM(G$1:G977))</f>
        <v/>
      </c>
      <c r="I977" s="82" t="str">
        <f t="shared" si="47"/>
        <v/>
      </c>
    </row>
    <row r="978" spans="1:9" x14ac:dyDescent="0.25">
      <c r="A978" s="84" t="str">
        <f>IF(I977="","",IF(A977&gt;=Paskola_SK!$D$7*p,"",A977+1))</f>
        <v/>
      </c>
      <c r="B978" s="83" t="str">
        <f>IF(A978="","",IF(p=52,B977+7,IF(p=26,B977+14,IF(p=24,IF(MOD(A978,2)=0,EDATE(Paskola_SK!$D$8,A978/2),B977+14),IF(DAY(DATE(YEAR(Paskola_SK!$D$8),MONTH(Paskola_SK!$D$8)+(A978-1)*(12/p),DAY(Paskola_SK!$D$8)))&lt;&gt;DAY(Paskola_SK!$D$8),DATE(YEAR(Paskola_SK!$D$8),MONTH(Paskola_SK!$D$8)+A978*(12/p)+1,0),DATE(YEAR(Paskola_SK!$D$8),MONTH(Paskola_SK!$D$8)+A978*(12/p),DAY(Paskola_SK!$D$8)))))))</f>
        <v/>
      </c>
      <c r="C978" s="82" t="str">
        <f t="shared" si="45"/>
        <v/>
      </c>
      <c r="D978" s="82" t="str">
        <f t="shared" si="46"/>
        <v/>
      </c>
      <c r="E978" s="82" t="str">
        <f>IF(A978="","",A+SUM($D$2:D977))</f>
        <v/>
      </c>
      <c r="F978" s="82" t="str">
        <f>IF(A978="","",SUM(D$1:D978)+PV)</f>
        <v/>
      </c>
      <c r="G978" s="82" t="str">
        <f>IF(A978="","",IF(Paskola_SK!$D$9=Paskola_VP!$A$10,I977*( (1+rate)^(B978-B977)-1 ),I977*rate))</f>
        <v/>
      </c>
      <c r="H978" s="82" t="str">
        <f>IF(D978="","",SUM(G$1:G978))</f>
        <v/>
      </c>
      <c r="I978" s="82" t="str">
        <f t="shared" si="47"/>
        <v/>
      </c>
    </row>
    <row r="979" spans="1:9" x14ac:dyDescent="0.25">
      <c r="A979" s="84" t="str">
        <f>IF(I978="","",IF(A978&gt;=Paskola_SK!$D$7*p,"",A978+1))</f>
        <v/>
      </c>
      <c r="B979" s="83" t="str">
        <f>IF(A979="","",IF(p=52,B978+7,IF(p=26,B978+14,IF(p=24,IF(MOD(A979,2)=0,EDATE(Paskola_SK!$D$8,A979/2),B978+14),IF(DAY(DATE(YEAR(Paskola_SK!$D$8),MONTH(Paskola_SK!$D$8)+(A979-1)*(12/p),DAY(Paskola_SK!$D$8)))&lt;&gt;DAY(Paskola_SK!$D$8),DATE(YEAR(Paskola_SK!$D$8),MONTH(Paskola_SK!$D$8)+A979*(12/p)+1,0),DATE(YEAR(Paskola_SK!$D$8),MONTH(Paskola_SK!$D$8)+A979*(12/p),DAY(Paskola_SK!$D$8)))))))</f>
        <v/>
      </c>
      <c r="C979" s="82" t="str">
        <f t="shared" si="45"/>
        <v/>
      </c>
      <c r="D979" s="82" t="str">
        <f t="shared" si="46"/>
        <v/>
      </c>
      <c r="E979" s="82" t="str">
        <f>IF(A979="","",A+SUM($D$2:D978))</f>
        <v/>
      </c>
      <c r="F979" s="82" t="str">
        <f>IF(A979="","",SUM(D$1:D979)+PV)</f>
        <v/>
      </c>
      <c r="G979" s="82" t="str">
        <f>IF(A979="","",IF(Paskola_SK!$D$9=Paskola_VP!$A$10,I978*( (1+rate)^(B979-B978)-1 ),I978*rate))</f>
        <v/>
      </c>
      <c r="H979" s="82" t="str">
        <f>IF(D979="","",SUM(G$1:G979))</f>
        <v/>
      </c>
      <c r="I979" s="82" t="str">
        <f t="shared" si="47"/>
        <v/>
      </c>
    </row>
    <row r="980" spans="1:9" x14ac:dyDescent="0.25">
      <c r="A980" s="84" t="str">
        <f>IF(I979="","",IF(A979&gt;=Paskola_SK!$D$7*p,"",A979+1))</f>
        <v/>
      </c>
      <c r="B980" s="83" t="str">
        <f>IF(A980="","",IF(p=52,B979+7,IF(p=26,B979+14,IF(p=24,IF(MOD(A980,2)=0,EDATE(Paskola_SK!$D$8,A980/2),B979+14),IF(DAY(DATE(YEAR(Paskola_SK!$D$8),MONTH(Paskola_SK!$D$8)+(A980-1)*(12/p),DAY(Paskola_SK!$D$8)))&lt;&gt;DAY(Paskola_SK!$D$8),DATE(YEAR(Paskola_SK!$D$8),MONTH(Paskola_SK!$D$8)+A980*(12/p)+1,0),DATE(YEAR(Paskola_SK!$D$8),MONTH(Paskola_SK!$D$8)+A980*(12/p),DAY(Paskola_SK!$D$8)))))))</f>
        <v/>
      </c>
      <c r="C980" s="82" t="str">
        <f t="shared" si="45"/>
        <v/>
      </c>
      <c r="D980" s="82" t="str">
        <f t="shared" si="46"/>
        <v/>
      </c>
      <c r="E980" s="82" t="str">
        <f>IF(A980="","",A+SUM($D$2:D979))</f>
        <v/>
      </c>
      <c r="F980" s="82" t="str">
        <f>IF(A980="","",SUM(D$1:D980)+PV)</f>
        <v/>
      </c>
      <c r="G980" s="82" t="str">
        <f>IF(A980="","",IF(Paskola_SK!$D$9=Paskola_VP!$A$10,I979*( (1+rate)^(B980-B979)-1 ),I979*rate))</f>
        <v/>
      </c>
      <c r="H980" s="82" t="str">
        <f>IF(D980="","",SUM(G$1:G980))</f>
        <v/>
      </c>
      <c r="I980" s="82" t="str">
        <f t="shared" si="47"/>
        <v/>
      </c>
    </row>
    <row r="981" spans="1:9" x14ac:dyDescent="0.25">
      <c r="A981" s="84" t="str">
        <f>IF(I980="","",IF(A980&gt;=Paskola_SK!$D$7*p,"",A980+1))</f>
        <v/>
      </c>
      <c r="B981" s="83" t="str">
        <f>IF(A981="","",IF(p=52,B980+7,IF(p=26,B980+14,IF(p=24,IF(MOD(A981,2)=0,EDATE(Paskola_SK!$D$8,A981/2),B980+14),IF(DAY(DATE(YEAR(Paskola_SK!$D$8),MONTH(Paskola_SK!$D$8)+(A981-1)*(12/p),DAY(Paskola_SK!$D$8)))&lt;&gt;DAY(Paskola_SK!$D$8),DATE(YEAR(Paskola_SK!$D$8),MONTH(Paskola_SK!$D$8)+A981*(12/p)+1,0),DATE(YEAR(Paskola_SK!$D$8),MONTH(Paskola_SK!$D$8)+A981*(12/p),DAY(Paskola_SK!$D$8)))))))</f>
        <v/>
      </c>
      <c r="C981" s="82" t="str">
        <f t="shared" si="45"/>
        <v/>
      </c>
      <c r="D981" s="82" t="str">
        <f t="shared" si="46"/>
        <v/>
      </c>
      <c r="E981" s="82" t="str">
        <f>IF(A981="","",A+SUM($D$2:D980))</f>
        <v/>
      </c>
      <c r="F981" s="82" t="str">
        <f>IF(A981="","",SUM(D$1:D981)+PV)</f>
        <v/>
      </c>
      <c r="G981" s="82" t="str">
        <f>IF(A981="","",IF(Paskola_SK!$D$9=Paskola_VP!$A$10,I980*( (1+rate)^(B981-B980)-1 ),I980*rate))</f>
        <v/>
      </c>
      <c r="H981" s="82" t="str">
        <f>IF(D981="","",SUM(G$1:G981))</f>
        <v/>
      </c>
      <c r="I981" s="82" t="str">
        <f t="shared" si="47"/>
        <v/>
      </c>
    </row>
    <row r="982" spans="1:9" x14ac:dyDescent="0.25">
      <c r="A982" s="84" t="str">
        <f>IF(I981="","",IF(A981&gt;=Paskola_SK!$D$7*p,"",A981+1))</f>
        <v/>
      </c>
      <c r="B982" s="83" t="str">
        <f>IF(A982="","",IF(p=52,B981+7,IF(p=26,B981+14,IF(p=24,IF(MOD(A982,2)=0,EDATE(Paskola_SK!$D$8,A982/2),B981+14),IF(DAY(DATE(YEAR(Paskola_SK!$D$8),MONTH(Paskola_SK!$D$8)+(A982-1)*(12/p),DAY(Paskola_SK!$D$8)))&lt;&gt;DAY(Paskola_SK!$D$8),DATE(YEAR(Paskola_SK!$D$8),MONTH(Paskola_SK!$D$8)+A982*(12/p)+1,0),DATE(YEAR(Paskola_SK!$D$8),MONTH(Paskola_SK!$D$8)+A982*(12/p),DAY(Paskola_SK!$D$8)))))))</f>
        <v/>
      </c>
      <c r="C982" s="82" t="str">
        <f t="shared" si="45"/>
        <v/>
      </c>
      <c r="D982" s="82" t="str">
        <f t="shared" si="46"/>
        <v/>
      </c>
      <c r="E982" s="82" t="str">
        <f>IF(A982="","",A+SUM($D$2:D981))</f>
        <v/>
      </c>
      <c r="F982" s="82" t="str">
        <f>IF(A982="","",SUM(D$1:D982)+PV)</f>
        <v/>
      </c>
      <c r="G982" s="82" t="str">
        <f>IF(A982="","",IF(Paskola_SK!$D$9=Paskola_VP!$A$10,I981*( (1+rate)^(B982-B981)-1 ),I981*rate))</f>
        <v/>
      </c>
      <c r="H982" s="82" t="str">
        <f>IF(D982="","",SUM(G$1:G982))</f>
        <v/>
      </c>
      <c r="I982" s="82" t="str">
        <f t="shared" si="47"/>
        <v/>
      </c>
    </row>
    <row r="983" spans="1:9" x14ac:dyDescent="0.25">
      <c r="A983" s="84" t="str">
        <f>IF(I982="","",IF(A982&gt;=Paskola_SK!$D$7*p,"",A982+1))</f>
        <v/>
      </c>
      <c r="B983" s="83" t="str">
        <f>IF(A983="","",IF(p=52,B982+7,IF(p=26,B982+14,IF(p=24,IF(MOD(A983,2)=0,EDATE(Paskola_SK!$D$8,A983/2),B982+14),IF(DAY(DATE(YEAR(Paskola_SK!$D$8),MONTH(Paskola_SK!$D$8)+(A983-1)*(12/p),DAY(Paskola_SK!$D$8)))&lt;&gt;DAY(Paskola_SK!$D$8),DATE(YEAR(Paskola_SK!$D$8),MONTH(Paskola_SK!$D$8)+A983*(12/p)+1,0),DATE(YEAR(Paskola_SK!$D$8),MONTH(Paskola_SK!$D$8)+A983*(12/p),DAY(Paskola_SK!$D$8)))))))</f>
        <v/>
      </c>
      <c r="C983" s="82" t="str">
        <f t="shared" si="45"/>
        <v/>
      </c>
      <c r="D983" s="82" t="str">
        <f t="shared" si="46"/>
        <v/>
      </c>
      <c r="E983" s="82" t="str">
        <f>IF(A983="","",A+SUM($D$2:D982))</f>
        <v/>
      </c>
      <c r="F983" s="82" t="str">
        <f>IF(A983="","",SUM(D$1:D983)+PV)</f>
        <v/>
      </c>
      <c r="G983" s="82" t="str">
        <f>IF(A983="","",IF(Paskola_SK!$D$9=Paskola_VP!$A$10,I982*( (1+rate)^(B983-B982)-1 ),I982*rate))</f>
        <v/>
      </c>
      <c r="H983" s="82" t="str">
        <f>IF(D983="","",SUM(G$1:G983))</f>
        <v/>
      </c>
      <c r="I983" s="82" t="str">
        <f t="shared" si="47"/>
        <v/>
      </c>
    </row>
    <row r="984" spans="1:9" x14ac:dyDescent="0.25">
      <c r="A984" s="84" t="str">
        <f>IF(I983="","",IF(A983&gt;=Paskola_SK!$D$7*p,"",A983+1))</f>
        <v/>
      </c>
      <c r="B984" s="83" t="str">
        <f>IF(A984="","",IF(p=52,B983+7,IF(p=26,B983+14,IF(p=24,IF(MOD(A984,2)=0,EDATE(Paskola_SK!$D$8,A984/2),B983+14),IF(DAY(DATE(YEAR(Paskola_SK!$D$8),MONTH(Paskola_SK!$D$8)+(A984-1)*(12/p),DAY(Paskola_SK!$D$8)))&lt;&gt;DAY(Paskola_SK!$D$8),DATE(YEAR(Paskola_SK!$D$8),MONTH(Paskola_SK!$D$8)+A984*(12/p)+1,0),DATE(YEAR(Paskola_SK!$D$8),MONTH(Paskola_SK!$D$8)+A984*(12/p),DAY(Paskola_SK!$D$8)))))))</f>
        <v/>
      </c>
      <c r="C984" s="82" t="str">
        <f t="shared" si="45"/>
        <v/>
      </c>
      <c r="D984" s="82" t="str">
        <f t="shared" si="46"/>
        <v/>
      </c>
      <c r="E984" s="82" t="str">
        <f>IF(A984="","",A+SUM($D$2:D983))</f>
        <v/>
      </c>
      <c r="F984" s="82" t="str">
        <f>IF(A984="","",SUM(D$1:D984)+PV)</f>
        <v/>
      </c>
      <c r="G984" s="82" t="str">
        <f>IF(A984="","",IF(Paskola_SK!$D$9=Paskola_VP!$A$10,I983*( (1+rate)^(B984-B983)-1 ),I983*rate))</f>
        <v/>
      </c>
      <c r="H984" s="82" t="str">
        <f>IF(D984="","",SUM(G$1:G984))</f>
        <v/>
      </c>
      <c r="I984" s="82" t="str">
        <f t="shared" si="47"/>
        <v/>
      </c>
    </row>
    <row r="985" spans="1:9" x14ac:dyDescent="0.25">
      <c r="A985" s="84" t="str">
        <f>IF(I984="","",IF(A984&gt;=Paskola_SK!$D$7*p,"",A984+1))</f>
        <v/>
      </c>
      <c r="B985" s="83" t="str">
        <f>IF(A985="","",IF(p=52,B984+7,IF(p=26,B984+14,IF(p=24,IF(MOD(A985,2)=0,EDATE(Paskola_SK!$D$8,A985/2),B984+14),IF(DAY(DATE(YEAR(Paskola_SK!$D$8),MONTH(Paskola_SK!$D$8)+(A985-1)*(12/p),DAY(Paskola_SK!$D$8)))&lt;&gt;DAY(Paskola_SK!$D$8),DATE(YEAR(Paskola_SK!$D$8),MONTH(Paskola_SK!$D$8)+A985*(12/p)+1,0),DATE(YEAR(Paskola_SK!$D$8),MONTH(Paskola_SK!$D$8)+A985*(12/p),DAY(Paskola_SK!$D$8)))))))</f>
        <v/>
      </c>
      <c r="C985" s="82" t="str">
        <f t="shared" si="45"/>
        <v/>
      </c>
      <c r="D985" s="82" t="str">
        <f t="shared" si="46"/>
        <v/>
      </c>
      <c r="E985" s="82" t="str">
        <f>IF(A985="","",A+SUM($D$2:D984))</f>
        <v/>
      </c>
      <c r="F985" s="82" t="str">
        <f>IF(A985="","",SUM(D$1:D985)+PV)</f>
        <v/>
      </c>
      <c r="G985" s="82" t="str">
        <f>IF(A985="","",IF(Paskola_SK!$D$9=Paskola_VP!$A$10,I984*( (1+rate)^(B985-B984)-1 ),I984*rate))</f>
        <v/>
      </c>
      <c r="H985" s="82" t="str">
        <f>IF(D985="","",SUM(G$1:G985))</f>
        <v/>
      </c>
      <c r="I985" s="82" t="str">
        <f t="shared" si="47"/>
        <v/>
      </c>
    </row>
    <row r="986" spans="1:9" x14ac:dyDescent="0.25">
      <c r="A986" s="84" t="str">
        <f>IF(I985="","",IF(A985&gt;=Paskola_SK!$D$7*p,"",A985+1))</f>
        <v/>
      </c>
      <c r="B986" s="83" t="str">
        <f>IF(A986="","",IF(p=52,B985+7,IF(p=26,B985+14,IF(p=24,IF(MOD(A986,2)=0,EDATE(Paskola_SK!$D$8,A986/2),B985+14),IF(DAY(DATE(YEAR(Paskola_SK!$D$8),MONTH(Paskola_SK!$D$8)+(A986-1)*(12/p),DAY(Paskola_SK!$D$8)))&lt;&gt;DAY(Paskola_SK!$D$8),DATE(YEAR(Paskola_SK!$D$8),MONTH(Paskola_SK!$D$8)+A986*(12/p)+1,0),DATE(YEAR(Paskola_SK!$D$8),MONTH(Paskola_SK!$D$8)+A986*(12/p),DAY(Paskola_SK!$D$8)))))))</f>
        <v/>
      </c>
      <c r="C986" s="82" t="str">
        <f t="shared" si="45"/>
        <v/>
      </c>
      <c r="D986" s="82" t="str">
        <f t="shared" si="46"/>
        <v/>
      </c>
      <c r="E986" s="82" t="str">
        <f>IF(A986="","",A+SUM($D$2:D985))</f>
        <v/>
      </c>
      <c r="F986" s="82" t="str">
        <f>IF(A986="","",SUM(D$1:D986)+PV)</f>
        <v/>
      </c>
      <c r="G986" s="82" t="str">
        <f>IF(A986="","",IF(Paskola_SK!$D$9=Paskola_VP!$A$10,I985*( (1+rate)^(B986-B985)-1 ),I985*rate))</f>
        <v/>
      </c>
      <c r="H986" s="82" t="str">
        <f>IF(D986="","",SUM(G$1:G986))</f>
        <v/>
      </c>
      <c r="I986" s="82" t="str">
        <f t="shared" si="47"/>
        <v/>
      </c>
    </row>
    <row r="987" spans="1:9" x14ac:dyDescent="0.25">
      <c r="A987" s="84" t="str">
        <f>IF(I986="","",IF(A986&gt;=Paskola_SK!$D$7*p,"",A986+1))</f>
        <v/>
      </c>
      <c r="B987" s="83" t="str">
        <f>IF(A987="","",IF(p=52,B986+7,IF(p=26,B986+14,IF(p=24,IF(MOD(A987,2)=0,EDATE(Paskola_SK!$D$8,A987/2),B986+14),IF(DAY(DATE(YEAR(Paskola_SK!$D$8),MONTH(Paskola_SK!$D$8)+(A987-1)*(12/p),DAY(Paskola_SK!$D$8)))&lt;&gt;DAY(Paskola_SK!$D$8),DATE(YEAR(Paskola_SK!$D$8),MONTH(Paskola_SK!$D$8)+A987*(12/p)+1,0),DATE(YEAR(Paskola_SK!$D$8),MONTH(Paskola_SK!$D$8)+A987*(12/p),DAY(Paskola_SK!$D$8)))))))</f>
        <v/>
      </c>
      <c r="C987" s="82" t="str">
        <f t="shared" si="45"/>
        <v/>
      </c>
      <c r="D987" s="82" t="str">
        <f t="shared" si="46"/>
        <v/>
      </c>
      <c r="E987" s="82" t="str">
        <f>IF(A987="","",A+SUM($D$2:D986))</f>
        <v/>
      </c>
      <c r="F987" s="82" t="str">
        <f>IF(A987="","",SUM(D$1:D987)+PV)</f>
        <v/>
      </c>
      <c r="G987" s="82" t="str">
        <f>IF(A987="","",IF(Paskola_SK!$D$9=Paskola_VP!$A$10,I986*( (1+rate)^(B987-B986)-1 ),I986*rate))</f>
        <v/>
      </c>
      <c r="H987" s="82" t="str">
        <f>IF(D987="","",SUM(G$1:G987))</f>
        <v/>
      </c>
      <c r="I987" s="82" t="str">
        <f t="shared" si="47"/>
        <v/>
      </c>
    </row>
    <row r="988" spans="1:9" x14ac:dyDescent="0.25">
      <c r="A988" s="84" t="str">
        <f>IF(I987="","",IF(A987&gt;=Paskola_SK!$D$7*p,"",A987+1))</f>
        <v/>
      </c>
      <c r="B988" s="83" t="str">
        <f>IF(A988="","",IF(p=52,B987+7,IF(p=26,B987+14,IF(p=24,IF(MOD(A988,2)=0,EDATE(Paskola_SK!$D$8,A988/2),B987+14),IF(DAY(DATE(YEAR(Paskola_SK!$D$8),MONTH(Paskola_SK!$D$8)+(A988-1)*(12/p),DAY(Paskola_SK!$D$8)))&lt;&gt;DAY(Paskola_SK!$D$8),DATE(YEAR(Paskola_SK!$D$8),MONTH(Paskola_SK!$D$8)+A988*(12/p)+1,0),DATE(YEAR(Paskola_SK!$D$8),MONTH(Paskola_SK!$D$8)+A988*(12/p),DAY(Paskola_SK!$D$8)))))))</f>
        <v/>
      </c>
      <c r="C988" s="82" t="str">
        <f t="shared" si="45"/>
        <v/>
      </c>
      <c r="D988" s="82" t="str">
        <f t="shared" si="46"/>
        <v/>
      </c>
      <c r="E988" s="82" t="str">
        <f>IF(A988="","",A+SUM($D$2:D987))</f>
        <v/>
      </c>
      <c r="F988" s="82" t="str">
        <f>IF(A988="","",SUM(D$1:D988)+PV)</f>
        <v/>
      </c>
      <c r="G988" s="82" t="str">
        <f>IF(A988="","",IF(Paskola_SK!$D$9=Paskola_VP!$A$10,I987*( (1+rate)^(B988-B987)-1 ),I987*rate))</f>
        <v/>
      </c>
      <c r="H988" s="82" t="str">
        <f>IF(D988="","",SUM(G$1:G988))</f>
        <v/>
      </c>
      <c r="I988" s="82" t="str">
        <f t="shared" si="47"/>
        <v/>
      </c>
    </row>
    <row r="989" spans="1:9" x14ac:dyDescent="0.25">
      <c r="A989" s="84" t="str">
        <f>IF(I988="","",IF(A988&gt;=Paskola_SK!$D$7*p,"",A988+1))</f>
        <v/>
      </c>
      <c r="B989" s="83" t="str">
        <f>IF(A989="","",IF(p=52,B988+7,IF(p=26,B988+14,IF(p=24,IF(MOD(A989,2)=0,EDATE(Paskola_SK!$D$8,A989/2),B988+14),IF(DAY(DATE(YEAR(Paskola_SK!$D$8),MONTH(Paskola_SK!$D$8)+(A989-1)*(12/p),DAY(Paskola_SK!$D$8)))&lt;&gt;DAY(Paskola_SK!$D$8),DATE(YEAR(Paskola_SK!$D$8),MONTH(Paskola_SK!$D$8)+A989*(12/p)+1,0),DATE(YEAR(Paskola_SK!$D$8),MONTH(Paskola_SK!$D$8)+A989*(12/p),DAY(Paskola_SK!$D$8)))))))</f>
        <v/>
      </c>
      <c r="C989" s="82" t="str">
        <f t="shared" si="45"/>
        <v/>
      </c>
      <c r="D989" s="82" t="str">
        <f t="shared" si="46"/>
        <v/>
      </c>
      <c r="E989" s="82" t="str">
        <f>IF(A989="","",A+SUM($D$2:D988))</f>
        <v/>
      </c>
      <c r="F989" s="82" t="str">
        <f>IF(A989="","",SUM(D$1:D989)+PV)</f>
        <v/>
      </c>
      <c r="G989" s="82" t="str">
        <f>IF(A989="","",IF(Paskola_SK!$D$9=Paskola_VP!$A$10,I988*( (1+rate)^(B989-B988)-1 ),I988*rate))</f>
        <v/>
      </c>
      <c r="H989" s="82" t="str">
        <f>IF(D989="","",SUM(G$1:G989))</f>
        <v/>
      </c>
      <c r="I989" s="82" t="str">
        <f t="shared" si="47"/>
        <v/>
      </c>
    </row>
    <row r="990" spans="1:9" x14ac:dyDescent="0.25">
      <c r="A990" s="84" t="str">
        <f>IF(I989="","",IF(A989&gt;=Paskola_SK!$D$7*p,"",A989+1))</f>
        <v/>
      </c>
      <c r="B990" s="83" t="str">
        <f>IF(A990="","",IF(p=52,B989+7,IF(p=26,B989+14,IF(p=24,IF(MOD(A990,2)=0,EDATE(Paskola_SK!$D$8,A990/2),B989+14),IF(DAY(DATE(YEAR(Paskola_SK!$D$8),MONTH(Paskola_SK!$D$8)+(A990-1)*(12/p),DAY(Paskola_SK!$D$8)))&lt;&gt;DAY(Paskola_SK!$D$8),DATE(YEAR(Paskola_SK!$D$8),MONTH(Paskola_SK!$D$8)+A990*(12/p)+1,0),DATE(YEAR(Paskola_SK!$D$8),MONTH(Paskola_SK!$D$8)+A990*(12/p),DAY(Paskola_SK!$D$8)))))))</f>
        <v/>
      </c>
      <c r="C990" s="82" t="str">
        <f t="shared" si="45"/>
        <v/>
      </c>
      <c r="D990" s="82" t="str">
        <f t="shared" si="46"/>
        <v/>
      </c>
      <c r="E990" s="82" t="str">
        <f>IF(A990="","",A+SUM($D$2:D989))</f>
        <v/>
      </c>
      <c r="F990" s="82" t="str">
        <f>IF(A990="","",SUM(D$1:D990)+PV)</f>
        <v/>
      </c>
      <c r="G990" s="82" t="str">
        <f>IF(A990="","",IF(Paskola_SK!$D$9=Paskola_VP!$A$10,I989*( (1+rate)^(B990-B989)-1 ),I989*rate))</f>
        <v/>
      </c>
      <c r="H990" s="82" t="str">
        <f>IF(D990="","",SUM(G$1:G990))</f>
        <v/>
      </c>
      <c r="I990" s="82" t="str">
        <f t="shared" si="47"/>
        <v/>
      </c>
    </row>
    <row r="991" spans="1:9" x14ac:dyDescent="0.25">
      <c r="A991" s="84" t="str">
        <f>IF(I990="","",IF(A990&gt;=Paskola_SK!$D$7*p,"",A990+1))</f>
        <v/>
      </c>
      <c r="B991" s="83" t="str">
        <f>IF(A991="","",IF(p=52,B990+7,IF(p=26,B990+14,IF(p=24,IF(MOD(A991,2)=0,EDATE(Paskola_SK!$D$8,A991/2),B990+14),IF(DAY(DATE(YEAR(Paskola_SK!$D$8),MONTH(Paskola_SK!$D$8)+(A991-1)*(12/p),DAY(Paskola_SK!$D$8)))&lt;&gt;DAY(Paskola_SK!$D$8),DATE(YEAR(Paskola_SK!$D$8),MONTH(Paskola_SK!$D$8)+A991*(12/p)+1,0),DATE(YEAR(Paskola_SK!$D$8),MONTH(Paskola_SK!$D$8)+A991*(12/p),DAY(Paskola_SK!$D$8)))))))</f>
        <v/>
      </c>
      <c r="C991" s="82" t="str">
        <f t="shared" si="45"/>
        <v/>
      </c>
      <c r="D991" s="82" t="str">
        <f t="shared" si="46"/>
        <v/>
      </c>
      <c r="E991" s="82" t="str">
        <f>IF(A991="","",A+SUM($D$2:D990))</f>
        <v/>
      </c>
      <c r="F991" s="82" t="str">
        <f>IF(A991="","",SUM(D$1:D991)+PV)</f>
        <v/>
      </c>
      <c r="G991" s="82" t="str">
        <f>IF(A991="","",IF(Paskola_SK!$D$9=Paskola_VP!$A$10,I990*( (1+rate)^(B991-B990)-1 ),I990*rate))</f>
        <v/>
      </c>
      <c r="H991" s="82" t="str">
        <f>IF(D991="","",SUM(G$1:G991))</f>
        <v/>
      </c>
      <c r="I991" s="82" t="str">
        <f t="shared" si="47"/>
        <v/>
      </c>
    </row>
    <row r="992" spans="1:9" x14ac:dyDescent="0.25">
      <c r="A992" s="84" t="str">
        <f>IF(I991="","",IF(A991&gt;=Paskola_SK!$D$7*p,"",A991+1))</f>
        <v/>
      </c>
      <c r="B992" s="83" t="str">
        <f>IF(A992="","",IF(p=52,B991+7,IF(p=26,B991+14,IF(p=24,IF(MOD(A992,2)=0,EDATE(Paskola_SK!$D$8,A992/2),B991+14),IF(DAY(DATE(YEAR(Paskola_SK!$D$8),MONTH(Paskola_SK!$D$8)+(A992-1)*(12/p),DAY(Paskola_SK!$D$8)))&lt;&gt;DAY(Paskola_SK!$D$8),DATE(YEAR(Paskola_SK!$D$8),MONTH(Paskola_SK!$D$8)+A992*(12/p)+1,0),DATE(YEAR(Paskola_SK!$D$8),MONTH(Paskola_SK!$D$8)+A992*(12/p),DAY(Paskola_SK!$D$8)))))))</f>
        <v/>
      </c>
      <c r="C992" s="82" t="str">
        <f t="shared" si="45"/>
        <v/>
      </c>
      <c r="D992" s="82" t="str">
        <f t="shared" si="46"/>
        <v/>
      </c>
      <c r="E992" s="82" t="str">
        <f>IF(A992="","",A+SUM($D$2:D991))</f>
        <v/>
      </c>
      <c r="F992" s="82" t="str">
        <f>IF(A992="","",SUM(D$1:D992)+PV)</f>
        <v/>
      </c>
      <c r="G992" s="82" t="str">
        <f>IF(A992="","",IF(Paskola_SK!$D$9=Paskola_VP!$A$10,I991*( (1+rate)^(B992-B991)-1 ),I991*rate))</f>
        <v/>
      </c>
      <c r="H992" s="82" t="str">
        <f>IF(D992="","",SUM(G$1:G992))</f>
        <v/>
      </c>
      <c r="I992" s="82" t="str">
        <f t="shared" si="47"/>
        <v/>
      </c>
    </row>
    <row r="993" spans="1:9" x14ac:dyDescent="0.25">
      <c r="A993" s="84" t="str">
        <f>IF(I992="","",IF(A992&gt;=Paskola_SK!$D$7*p,"",A992+1))</f>
        <v/>
      </c>
      <c r="B993" s="83" t="str">
        <f>IF(A993="","",IF(p=52,B992+7,IF(p=26,B992+14,IF(p=24,IF(MOD(A993,2)=0,EDATE(Paskola_SK!$D$8,A993/2),B992+14),IF(DAY(DATE(YEAR(Paskola_SK!$D$8),MONTH(Paskola_SK!$D$8)+(A993-1)*(12/p),DAY(Paskola_SK!$D$8)))&lt;&gt;DAY(Paskola_SK!$D$8),DATE(YEAR(Paskola_SK!$D$8),MONTH(Paskola_SK!$D$8)+A993*(12/p)+1,0),DATE(YEAR(Paskola_SK!$D$8),MONTH(Paskola_SK!$D$8)+A993*(12/p),DAY(Paskola_SK!$D$8)))))))</f>
        <v/>
      </c>
      <c r="C993" s="82" t="str">
        <f t="shared" si="45"/>
        <v/>
      </c>
      <c r="D993" s="82" t="str">
        <f t="shared" si="46"/>
        <v/>
      </c>
      <c r="E993" s="82" t="str">
        <f>IF(A993="","",A+SUM($D$2:D992))</f>
        <v/>
      </c>
      <c r="F993" s="82" t="str">
        <f>IF(A993="","",SUM(D$1:D993)+PV)</f>
        <v/>
      </c>
      <c r="G993" s="82" t="str">
        <f>IF(A993="","",IF(Paskola_SK!$D$9=Paskola_VP!$A$10,I992*( (1+rate)^(B993-B992)-1 ),I992*rate))</f>
        <v/>
      </c>
      <c r="H993" s="82" t="str">
        <f>IF(D993="","",SUM(G$1:G993))</f>
        <v/>
      </c>
      <c r="I993" s="82" t="str">
        <f t="shared" si="47"/>
        <v/>
      </c>
    </row>
    <row r="994" spans="1:9" x14ac:dyDescent="0.25">
      <c r="A994" s="84" t="str">
        <f>IF(I993="","",IF(A993&gt;=Paskola_SK!$D$7*p,"",A993+1))</f>
        <v/>
      </c>
      <c r="B994" s="83" t="str">
        <f>IF(A994="","",IF(p=52,B993+7,IF(p=26,B993+14,IF(p=24,IF(MOD(A994,2)=0,EDATE(Paskola_SK!$D$8,A994/2),B993+14),IF(DAY(DATE(YEAR(Paskola_SK!$D$8),MONTH(Paskola_SK!$D$8)+(A994-1)*(12/p),DAY(Paskola_SK!$D$8)))&lt;&gt;DAY(Paskola_SK!$D$8),DATE(YEAR(Paskola_SK!$D$8),MONTH(Paskola_SK!$D$8)+A994*(12/p)+1,0),DATE(YEAR(Paskola_SK!$D$8),MONTH(Paskola_SK!$D$8)+A994*(12/p),DAY(Paskola_SK!$D$8)))))))</f>
        <v/>
      </c>
      <c r="C994" s="82" t="str">
        <f t="shared" si="45"/>
        <v/>
      </c>
      <c r="D994" s="82" t="str">
        <f t="shared" si="46"/>
        <v/>
      </c>
      <c r="E994" s="82" t="str">
        <f>IF(A994="","",A+SUM($D$2:D993))</f>
        <v/>
      </c>
      <c r="F994" s="82" t="str">
        <f>IF(A994="","",SUM(D$1:D994)+PV)</f>
        <v/>
      </c>
      <c r="G994" s="82" t="str">
        <f>IF(A994="","",IF(Paskola_SK!$D$9=Paskola_VP!$A$10,I993*( (1+rate)^(B994-B993)-1 ),I993*rate))</f>
        <v/>
      </c>
      <c r="H994" s="82" t="str">
        <f>IF(D994="","",SUM(G$1:G994))</f>
        <v/>
      </c>
      <c r="I994" s="82" t="str">
        <f t="shared" si="47"/>
        <v/>
      </c>
    </row>
    <row r="995" spans="1:9" x14ac:dyDescent="0.25">
      <c r="A995" s="84" t="str">
        <f>IF(I994="","",IF(A994&gt;=Paskola_SK!$D$7*p,"",A994+1))</f>
        <v/>
      </c>
      <c r="B995" s="83" t="str">
        <f>IF(A995="","",IF(p=52,B994+7,IF(p=26,B994+14,IF(p=24,IF(MOD(A995,2)=0,EDATE(Paskola_SK!$D$8,A995/2),B994+14),IF(DAY(DATE(YEAR(Paskola_SK!$D$8),MONTH(Paskola_SK!$D$8)+(A995-1)*(12/p),DAY(Paskola_SK!$D$8)))&lt;&gt;DAY(Paskola_SK!$D$8),DATE(YEAR(Paskola_SK!$D$8),MONTH(Paskola_SK!$D$8)+A995*(12/p)+1,0),DATE(YEAR(Paskola_SK!$D$8),MONTH(Paskola_SK!$D$8)+A995*(12/p),DAY(Paskola_SK!$D$8)))))))</f>
        <v/>
      </c>
      <c r="C995" s="82" t="str">
        <f t="shared" si="45"/>
        <v/>
      </c>
      <c r="D995" s="82" t="str">
        <f t="shared" si="46"/>
        <v/>
      </c>
      <c r="E995" s="82" t="str">
        <f>IF(A995="","",A+SUM($D$2:D994))</f>
        <v/>
      </c>
      <c r="F995" s="82" t="str">
        <f>IF(A995="","",SUM(D$1:D995)+PV)</f>
        <v/>
      </c>
      <c r="G995" s="82" t="str">
        <f>IF(A995="","",IF(Paskola_SK!$D$9=Paskola_VP!$A$10,I994*( (1+rate)^(B995-B994)-1 ),I994*rate))</f>
        <v/>
      </c>
      <c r="H995" s="82" t="str">
        <f>IF(D995="","",SUM(G$1:G995))</f>
        <v/>
      </c>
      <c r="I995" s="82" t="str">
        <f t="shared" si="47"/>
        <v/>
      </c>
    </row>
    <row r="996" spans="1:9" x14ac:dyDescent="0.25">
      <c r="A996" s="84" t="str">
        <f>IF(I995="","",IF(A995&gt;=Paskola_SK!$D$7*p,"",A995+1))</f>
        <v/>
      </c>
      <c r="B996" s="83" t="str">
        <f>IF(A996="","",IF(p=52,B995+7,IF(p=26,B995+14,IF(p=24,IF(MOD(A996,2)=0,EDATE(Paskola_SK!$D$8,A996/2),B995+14),IF(DAY(DATE(YEAR(Paskola_SK!$D$8),MONTH(Paskola_SK!$D$8)+(A996-1)*(12/p),DAY(Paskola_SK!$D$8)))&lt;&gt;DAY(Paskola_SK!$D$8),DATE(YEAR(Paskola_SK!$D$8),MONTH(Paskola_SK!$D$8)+A996*(12/p)+1,0),DATE(YEAR(Paskola_SK!$D$8),MONTH(Paskola_SK!$D$8)+A996*(12/p),DAY(Paskola_SK!$D$8)))))))</f>
        <v/>
      </c>
      <c r="C996" s="82" t="str">
        <f t="shared" si="45"/>
        <v/>
      </c>
      <c r="D996" s="82" t="str">
        <f t="shared" si="46"/>
        <v/>
      </c>
      <c r="E996" s="82" t="str">
        <f>IF(A996="","",A+SUM($D$2:D995))</f>
        <v/>
      </c>
      <c r="F996" s="82" t="str">
        <f>IF(A996="","",SUM(D$1:D996)+PV)</f>
        <v/>
      </c>
      <c r="G996" s="82" t="str">
        <f>IF(A996="","",IF(Paskola_SK!$D$9=Paskola_VP!$A$10,I995*( (1+rate)^(B996-B995)-1 ),I995*rate))</f>
        <v/>
      </c>
      <c r="H996" s="82" t="str">
        <f>IF(D996="","",SUM(G$1:G996))</f>
        <v/>
      </c>
      <c r="I996" s="82" t="str">
        <f t="shared" si="47"/>
        <v/>
      </c>
    </row>
    <row r="997" spans="1:9" x14ac:dyDescent="0.25">
      <c r="A997" s="84" t="str">
        <f>IF(I996="","",IF(A996&gt;=Paskola_SK!$D$7*p,"",A996+1))</f>
        <v/>
      </c>
      <c r="B997" s="83" t="str">
        <f>IF(A997="","",IF(p=52,B996+7,IF(p=26,B996+14,IF(p=24,IF(MOD(A997,2)=0,EDATE(Paskola_SK!$D$8,A997/2),B996+14),IF(DAY(DATE(YEAR(Paskola_SK!$D$8),MONTH(Paskola_SK!$D$8)+(A997-1)*(12/p),DAY(Paskola_SK!$D$8)))&lt;&gt;DAY(Paskola_SK!$D$8),DATE(YEAR(Paskola_SK!$D$8),MONTH(Paskola_SK!$D$8)+A997*(12/p)+1,0),DATE(YEAR(Paskola_SK!$D$8),MONTH(Paskola_SK!$D$8)+A997*(12/p),DAY(Paskola_SK!$D$8)))))))</f>
        <v/>
      </c>
      <c r="C997" s="82" t="str">
        <f t="shared" si="45"/>
        <v/>
      </c>
      <c r="D997" s="82" t="str">
        <f t="shared" si="46"/>
        <v/>
      </c>
      <c r="E997" s="82" t="str">
        <f>IF(A997="","",A+SUM($D$2:D996))</f>
        <v/>
      </c>
      <c r="F997" s="82" t="str">
        <f>IF(A997="","",SUM(D$1:D997)+PV)</f>
        <v/>
      </c>
      <c r="G997" s="82" t="str">
        <f>IF(A997="","",IF(Paskola_SK!$D$9=Paskola_VP!$A$10,I996*( (1+rate)^(B997-B996)-1 ),I996*rate))</f>
        <v/>
      </c>
      <c r="H997" s="82" t="str">
        <f>IF(D997="","",SUM(G$1:G997))</f>
        <v/>
      </c>
      <c r="I997" s="82" t="str">
        <f t="shared" si="47"/>
        <v/>
      </c>
    </row>
    <row r="998" spans="1:9" x14ac:dyDescent="0.25">
      <c r="A998" s="84" t="str">
        <f>IF(I997="","",IF(A997&gt;=Paskola_SK!$D$7*p,"",A997+1))</f>
        <v/>
      </c>
      <c r="B998" s="83" t="str">
        <f>IF(A998="","",IF(p=52,B997+7,IF(p=26,B997+14,IF(p=24,IF(MOD(A998,2)=0,EDATE(Paskola_SK!$D$8,A998/2),B997+14),IF(DAY(DATE(YEAR(Paskola_SK!$D$8),MONTH(Paskola_SK!$D$8)+(A998-1)*(12/p),DAY(Paskola_SK!$D$8)))&lt;&gt;DAY(Paskola_SK!$D$8),DATE(YEAR(Paskola_SK!$D$8),MONTH(Paskola_SK!$D$8)+A998*(12/p)+1,0),DATE(YEAR(Paskola_SK!$D$8),MONTH(Paskola_SK!$D$8)+A998*(12/p),DAY(Paskola_SK!$D$8)))))))</f>
        <v/>
      </c>
      <c r="C998" s="82" t="str">
        <f t="shared" si="45"/>
        <v/>
      </c>
      <c r="D998" s="82" t="str">
        <f t="shared" si="46"/>
        <v/>
      </c>
      <c r="E998" s="82" t="str">
        <f>IF(A998="","",A+SUM($D$2:D997))</f>
        <v/>
      </c>
      <c r="F998" s="82" t="str">
        <f>IF(A998="","",SUM(D$1:D998)+PV)</f>
        <v/>
      </c>
      <c r="G998" s="82" t="str">
        <f>IF(A998="","",IF(Paskola_SK!$D$9=Paskola_VP!$A$10,I997*( (1+rate)^(B998-B997)-1 ),I997*rate))</f>
        <v/>
      </c>
      <c r="H998" s="82" t="str">
        <f>IF(D998="","",SUM(G$1:G998))</f>
        <v/>
      </c>
      <c r="I998" s="82" t="str">
        <f t="shared" si="47"/>
        <v/>
      </c>
    </row>
    <row r="999" spans="1:9" x14ac:dyDescent="0.25">
      <c r="A999" s="84" t="str">
        <f>IF(I998="","",IF(A998&gt;=Paskola_SK!$D$7*p,"",A998+1))</f>
        <v/>
      </c>
      <c r="B999" s="83" t="str">
        <f>IF(A999="","",IF(p=52,B998+7,IF(p=26,B998+14,IF(p=24,IF(MOD(A999,2)=0,EDATE(Paskola_SK!$D$8,A999/2),B998+14),IF(DAY(DATE(YEAR(Paskola_SK!$D$8),MONTH(Paskola_SK!$D$8)+(A999-1)*(12/p),DAY(Paskola_SK!$D$8)))&lt;&gt;DAY(Paskola_SK!$D$8),DATE(YEAR(Paskola_SK!$D$8),MONTH(Paskola_SK!$D$8)+A999*(12/p)+1,0),DATE(YEAR(Paskola_SK!$D$8),MONTH(Paskola_SK!$D$8)+A999*(12/p),DAY(Paskola_SK!$D$8)))))))</f>
        <v/>
      </c>
      <c r="C999" s="82" t="str">
        <f t="shared" si="45"/>
        <v/>
      </c>
      <c r="D999" s="82" t="str">
        <f t="shared" si="46"/>
        <v/>
      </c>
      <c r="E999" s="82" t="str">
        <f>IF(A999="","",A+SUM($D$2:D998))</f>
        <v/>
      </c>
      <c r="F999" s="82" t="str">
        <f>IF(A999="","",SUM(D$1:D999)+PV)</f>
        <v/>
      </c>
      <c r="G999" s="82" t="str">
        <f>IF(A999="","",IF(Paskola_SK!$D$9=Paskola_VP!$A$10,I998*( (1+rate)^(B999-B998)-1 ),I998*rate))</f>
        <v/>
      </c>
      <c r="H999" s="82" t="str">
        <f>IF(D999="","",SUM(G$1:G999))</f>
        <v/>
      </c>
      <c r="I999" s="82" t="str">
        <f t="shared" si="47"/>
        <v/>
      </c>
    </row>
    <row r="1000" spans="1:9" x14ac:dyDescent="0.25">
      <c r="A1000" s="84" t="str">
        <f>IF(I999="","",IF(A999&gt;=Paskola_SK!$D$7*p,"",A999+1))</f>
        <v/>
      </c>
      <c r="B1000" s="83" t="str">
        <f>IF(A1000="","",IF(p=52,B999+7,IF(p=26,B999+14,IF(p=24,IF(MOD(A1000,2)=0,EDATE(Paskola_SK!$D$8,A1000/2),B999+14),IF(DAY(DATE(YEAR(Paskola_SK!$D$8),MONTH(Paskola_SK!$D$8)+(A1000-1)*(12/p),DAY(Paskola_SK!$D$8)))&lt;&gt;DAY(Paskola_SK!$D$8),DATE(YEAR(Paskola_SK!$D$8),MONTH(Paskola_SK!$D$8)+A1000*(12/p)+1,0),DATE(YEAR(Paskola_SK!$D$8),MONTH(Paskola_SK!$D$8)+A1000*(12/p),DAY(Paskola_SK!$D$8)))))))</f>
        <v/>
      </c>
      <c r="C1000" s="82" t="str">
        <f t="shared" si="45"/>
        <v/>
      </c>
      <c r="D1000" s="82" t="str">
        <f t="shared" si="46"/>
        <v/>
      </c>
      <c r="E1000" s="82" t="str">
        <f>IF(A1000="","",A+SUM($D$2:D999))</f>
        <v/>
      </c>
      <c r="F1000" s="82" t="str">
        <f>IF(A1000="","",SUM(D$1:D1000)+PV)</f>
        <v/>
      </c>
      <c r="G1000" s="82" t="str">
        <f>IF(A1000="","",IF(Paskola_SK!$D$9=Paskola_VP!$A$10,I999*( (1+rate)^(B1000-B999)-1 ),I999*rate))</f>
        <v/>
      </c>
      <c r="H1000" s="82" t="str">
        <f>IF(D1000="","",SUM(G$1:G1000))</f>
        <v/>
      </c>
      <c r="I1000" s="82" t="str">
        <f t="shared" si="47"/>
        <v/>
      </c>
    </row>
  </sheetData>
  <sheetProtection algorithmName="SHA-512" hashValue="39wfFiPg2l6RlPKE3YwyLYzw4FoXQ19ZHeLnNDQUGb0QIGsRYlhBnSgZK37drCUpY4/h2WrywP0mb6B0x4e1lQ==" saltValue="gR9fx4CM7MVhj5r9/F3ioQ==" spinCount="100000" sheet="1" objects="1" scenarios="1" selectLockedCells="1" selectUnlockedCells="1"/>
  <conditionalFormatting sqref="A2:I1000">
    <cfRule type="expression" dxfId="0" priority="1">
      <formula>MOD($A2,$L$13)=0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46</vt:i4>
      </vt:variant>
    </vt:vector>
  </HeadingPairs>
  <TitlesOfParts>
    <vt:vector size="52" baseType="lpstr">
      <vt:lpstr>Investicijų skaičiuoklė</vt:lpstr>
      <vt:lpstr>INV_Parinktys</vt:lpstr>
      <vt:lpstr>INV_Lentele</vt:lpstr>
      <vt:lpstr>Paskola_SK</vt:lpstr>
      <vt:lpstr>Paskola_VP</vt:lpstr>
      <vt:lpstr>Paskola_LNT</vt:lpstr>
      <vt:lpstr>INV_Lentele!A</vt:lpstr>
      <vt:lpstr>INV_Parinktys!A</vt:lpstr>
      <vt:lpstr>'Investicijų skaičiuoklė'!A</vt:lpstr>
      <vt:lpstr>Paskola_LNT!A</vt:lpstr>
      <vt:lpstr>Paskola_SK!A</vt:lpstr>
      <vt:lpstr>Paskola_VP!A</vt:lpstr>
      <vt:lpstr>INV_Lentele!i</vt:lpstr>
      <vt:lpstr>INV_Parinktys!i</vt:lpstr>
      <vt:lpstr>'Investicijų skaičiuoklė'!i</vt:lpstr>
      <vt:lpstr>Paskola_LNT!i</vt:lpstr>
      <vt:lpstr>Paskola_SK!i</vt:lpstr>
      <vt:lpstr>Paskola_VP!i</vt:lpstr>
      <vt:lpstr>INV_Lentele!n</vt:lpstr>
      <vt:lpstr>INV_Parinktys!n</vt:lpstr>
      <vt:lpstr>'Investicijų skaičiuoklė'!n</vt:lpstr>
      <vt:lpstr>Paskola_LNT!n</vt:lpstr>
      <vt:lpstr>Paskola_SK!n</vt:lpstr>
      <vt:lpstr>Paskola_VP!n</vt:lpstr>
      <vt:lpstr>INV_Lentele!p</vt:lpstr>
      <vt:lpstr>INV_Parinktys!p</vt:lpstr>
      <vt:lpstr>'Investicijų skaičiuoklė'!p</vt:lpstr>
      <vt:lpstr>Paskola_LNT!p</vt:lpstr>
      <vt:lpstr>Paskola_SK!p</vt:lpstr>
      <vt:lpstr>Paskola_VP!p</vt:lpstr>
      <vt:lpstr>'Investicijų skaičiuoklė'!Print_Area</vt:lpstr>
      <vt:lpstr>Paskola_SK!Print_Area</vt:lpstr>
      <vt:lpstr>'Investicijų skaičiuoklė'!Print_Titles</vt:lpstr>
      <vt:lpstr>Paskola_SK!Print_Titles</vt:lpstr>
      <vt:lpstr>INV_Lentele!PV</vt:lpstr>
      <vt:lpstr>INV_Parinktys!PV</vt:lpstr>
      <vt:lpstr>'Investicijų skaičiuoklė'!PV</vt:lpstr>
      <vt:lpstr>Paskola_LNT!PV</vt:lpstr>
      <vt:lpstr>Paskola_SK!PV</vt:lpstr>
      <vt:lpstr>Paskola_VP!PV</vt:lpstr>
      <vt:lpstr>INV_Lentele!rate</vt:lpstr>
      <vt:lpstr>INV_Parinktys!rate</vt:lpstr>
      <vt:lpstr>'Investicijų skaičiuoklė'!rate</vt:lpstr>
      <vt:lpstr>Paskola_LNT!rate</vt:lpstr>
      <vt:lpstr>Paskola_SK!rate</vt:lpstr>
      <vt:lpstr>Paskola_VP!rate</vt:lpstr>
      <vt:lpstr>'Investicijų skaičiuoklė'!rper</vt:lpstr>
      <vt:lpstr>Paskola_SK!rper</vt:lpstr>
      <vt:lpstr>INV_Parinktys!t</vt:lpstr>
      <vt:lpstr>'Investicijų skaičiuoklė'!t</vt:lpstr>
      <vt:lpstr>Paskola_SK!t</vt:lpstr>
      <vt:lpstr>Paskola_VP!t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Compound Interest Calculator</dc:title>
  <dc:creator>Vertex42.com</dc:creator>
  <dc:description>(c) 2019-2022 Vertex42 LLC. All rights reserved.</dc:description>
  <cp:lastModifiedBy>Gytis Juškys</cp:lastModifiedBy>
  <cp:lastPrinted>2019-07-29T17:02:14Z</cp:lastPrinted>
  <dcterms:created xsi:type="dcterms:W3CDTF">2012-05-02T14:43:17Z</dcterms:created>
  <dcterms:modified xsi:type="dcterms:W3CDTF">2024-01-29T13:56:43Z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2019-2022 Vertex42 LLC</vt:lpwstr>
  </property>
  <property fmtid="{D5CDD505-2E9C-101B-9397-08002B2CF9AE}" pid="3" name="Version">
    <vt:lpwstr>1.0.1</vt:lpwstr>
  </property>
  <property fmtid="{D5CDD505-2E9C-101B-9397-08002B2CF9AE}" pid="4" name="Source">
    <vt:lpwstr>https://www.vertex42.com/Calculators/compound-interest-calculator.html</vt:lpwstr>
  </property>
</Properties>
</file>